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2240" activeTab="0"/>
  </bookViews>
  <sheets>
    <sheet name="Hoja de balance" sheetId="1" r:id="rId1"/>
  </sheets>
  <definedNames>
    <definedName name="A">SUM(CurrentAssets[[ ]])</definedName>
    <definedName name="B">SUM(CurrentLiabilities[[ ]])</definedName>
    <definedName name="C_">INDEX(CurrentAssets[[ ]],MATCH("*[C]*",CurrentAssets[Activos Corrientes],0))</definedName>
    <definedName name="D">INDEX(CurrentAssets[[ ]],MATCH("*[D]*",CurrentAssets[Activos Corrientes],0))</definedName>
    <definedName name="E">'Hoja de balance'!$C$48</definedName>
    <definedName name="G">INDEX(OtherLiabilities[[ ]],MATCH("*[G]*",OtherLiabilities[Otros Pasivos],0))</definedName>
    <definedName name="H">INDEX(CurrentLiabilities[[ ]],MATCH("*[H]*",CurrentLiabilities[Pasivos corrientes],0))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<sst xmlns="http://schemas.openxmlformats.org/spreadsheetml/2006/main" count="58" uniqueCount="47">
  <si>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 xml:space="preserve"> </t>
  </si>
  <si>
    <t xml:space="preserve">  </t>
  </si>
  <si>
    <t>Total</t>
  </si>
  <si>
    <t>Total   [A]</t>
  </si>
  <si>
    <t>Total   [B]</t>
  </si>
  <si>
    <t>Working Capital   [A-B]</t>
  </si>
  <si>
    <t xml:space="preserve">  CONTOSO, LTD</t>
  </si>
  <si>
    <t>Hoja de balance</t>
  </si>
  <si>
    <t>Contursi S.A</t>
  </si>
  <si>
    <t>Ratio Corriente [A/B]</t>
  </si>
  <si>
    <t>Ratio efvo   [D/B]</t>
  </si>
  <si>
    <t>Activos</t>
  </si>
  <si>
    <t>% de Activos</t>
  </si>
  <si>
    <t>Activos Corrientes</t>
  </si>
  <si>
    <t>Efectivo y equilaventes   [D]</t>
  </si>
  <si>
    <t>Inversiones de corto plazo</t>
  </si>
  <si>
    <t>Facturas a cobrar [I]</t>
  </si>
  <si>
    <t>Inventarios   [C]</t>
  </si>
  <si>
    <t>Impuesto al ingreso diferido</t>
  </si>
  <si>
    <t>Otros activos y adelanto de gastos</t>
  </si>
  <si>
    <t>Activos Fijos</t>
  </si>
  <si>
    <t>Propiedad y equipos a valor costo</t>
  </si>
  <si>
    <t>Depreciación acumulada</t>
  </si>
  <si>
    <t>Otros activos</t>
  </si>
  <si>
    <t>Inversiones de largo plazo</t>
  </si>
  <si>
    <t>Inversiones de equity</t>
  </si>
  <si>
    <t>Otros Activos</t>
  </si>
  <si>
    <t>Total Activos   [E]</t>
  </si>
  <si>
    <t>Total  Equity propio   [F]</t>
  </si>
  <si>
    <t>Total Pasivos + Equity Propio</t>
  </si>
  <si>
    <t>Impuestos al ingresos diferidos</t>
  </si>
  <si>
    <t>Período</t>
  </si>
  <si>
    <t>Pasivos y Equity propio</t>
  </si>
  <si>
    <t>Pasivos corrientes</t>
  </si>
  <si>
    <t>Porción Préstamos por pagar y deuda a largo plazo [H]</t>
  </si>
  <si>
    <t>Cuentas por pagar y gastos acumulados</t>
  </si>
  <si>
    <t>Impuesto a la renta por pagar</t>
  </si>
  <si>
    <t>Contribución de jubilación y de participación de beneficios</t>
  </si>
  <si>
    <t>Otros Pasivos</t>
  </si>
  <si>
    <t>Deuda de largo plazo [G]</t>
  </si>
  <si>
    <t xml:space="preserve">Impuestos diferidos </t>
  </si>
  <si>
    <t>Créditos diferidos y otros pasivos</t>
  </si>
  <si>
    <t xml:space="preserve">Costos de retiro acumulados </t>
  </si>
  <si>
    <t>Total Pasivos</t>
  </si>
  <si>
    <t>Ratio de Deuda  [(G+H)/E]</t>
  </si>
  <si>
    <t>Ratio deuda en patrimonio  [(G+H)/F]</t>
  </si>
  <si>
    <t>Coeficiente de liquidez   [(A-C)/B]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</si>
</sst>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&quot;$&quot;#,##0"/>
    <numFmt numFmtId="177" formatCode="#,##0_);\(#,##0\)"/>
  </numFmts>
  <fonts count="17">
    <font>
      <sz val="12"/>
      <color theme="1" tint="0.14996999502182007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ajor"/>
    </font>
    <font>
      <sz val="12"/>
      <color theme="2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8"/>
      <color theme="4"/>
      <name val="Calibri"/>
      <family val="2"/>
      <scheme val="major"/>
    </font>
    <font>
      <b/>
      <sz val="15"/>
      <color theme="4"/>
      <name val="Calibri"/>
      <family val="2"/>
      <scheme val="major"/>
    </font>
    <font>
      <b/>
      <sz val="12"/>
      <color theme="1" tint="0.14993999898433685"/>
      <name val="Calibri"/>
      <family val="2"/>
      <scheme val="major"/>
    </font>
    <font>
      <sz val="20"/>
      <color theme="1"/>
      <name val="Calibri"/>
      <family val="2"/>
      <scheme val="major"/>
    </font>
    <font>
      <b/>
      <sz val="55"/>
      <color theme="4"/>
      <name val="Calibri"/>
      <family val="2"/>
      <scheme val="major"/>
    </font>
    <font>
      <b/>
      <sz val="16"/>
      <color theme="2"/>
      <name val="Calibri"/>
      <family val="2"/>
      <scheme val="major"/>
    </font>
    <font>
      <b/>
      <sz val="12"/>
      <color theme="1"/>
      <name val="Calibri"/>
      <family val="2"/>
      <scheme val="major"/>
    </font>
    <font>
      <i/>
      <sz val="9"/>
      <color rgb="FF969696"/>
      <name val="Calibri"/>
      <family val="2"/>
    </font>
    <font>
      <sz val="10"/>
      <color rgb="FF787878"/>
      <name val="Calibri"/>
      <family val="2"/>
    </font>
    <font>
      <sz val="12"/>
      <color theme="1"/>
      <name val="Calibri"/>
      <family val="2"/>
      <scheme val="minor"/>
    </font>
    <font>
      <sz val="10"/>
      <color rgb="FF458FFD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2"/>
      </top>
      <bottom/>
    </border>
    <border>
      <left/>
      <right/>
      <top/>
      <bottom style="thick">
        <color theme="1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>
        <color rgb="FFC8C8C8"/>
      </bottom>
    </border>
  </borders>
  <cellStyleXfs count="36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5" fontId="4" fillId="3" borderId="1" applyAlignment="0" applyProtection="0"/>
    <xf numFmtId="2" fontId="6" fillId="0" borderId="0" applyFill="0" applyBorder="0" applyProtection="0">
      <alignment horizontal="left" vertical="center"/>
    </xf>
    <xf numFmtId="0" fontId="10" fillId="0" borderId="0" applyNumberFormat="0" applyFill="0" applyBorder="0" applyAlignment="0" applyProtection="0"/>
    <xf numFmtId="0" fontId="6" fillId="0" borderId="2" applyNumberFormat="0" applyFill="0" applyProtection="0">
      <alignment/>
    </xf>
    <xf numFmtId="0" fontId="5" fillId="0" borderId="3" applyNumberFormat="0" applyFill="0" applyBorder="0" applyProtection="0">
      <alignment horizontal="right"/>
    </xf>
    <xf numFmtId="0" fontId="3" fillId="0" borderId="0" applyNumberFormat="0" applyFill="0" applyBorder="0" applyAlignment="0" applyProtection="0"/>
    <xf numFmtId="0" fontId="0" fillId="4" borderId="0" applyNumberFormat="0" applyFont="0" applyBorder="0" applyProtection="0">
      <alignment/>
    </xf>
    <xf numFmtId="0" fontId="7" fillId="2" borderId="0" applyNumberFormat="0" applyFill="0" applyBorder="0" applyProtection="0">
      <alignment/>
    </xf>
    <xf numFmtId="0" fontId="7" fillId="2" borderId="2" applyNumberFormat="0" applyFill="0" applyProtection="0">
      <alignment/>
    </xf>
    <xf numFmtId="0" fontId="8" fillId="2" borderId="0" applyNumberFormat="0" applyFill="0" applyBorder="0" applyProtection="0">
      <alignment/>
    </xf>
    <xf numFmtId="14" fontId="11" fillId="3" borderId="1" applyBorder="0" applyProtection="0">
      <alignment horizontal="left" vertical="center"/>
    </xf>
    <xf numFmtId="0" fontId="3" fillId="2" borderId="0" applyFill="0" applyBorder="0" applyProtection="0">
      <alignment horizontal="left" vertical="center"/>
    </xf>
    <xf numFmtId="0" fontId="12" fillId="2" borderId="0" applyNumberFormat="0" applyFill="0" applyBorder="0" applyProtection="0">
      <alignment/>
    </xf>
  </cellStyleXfs>
  <cellXfs count="36">
    <xf numFmtId="0" fontId="0" fillId="2" borderId="0" xfId="0" applyAlignment="1">
      <alignment vertical="center"/>
    </xf>
    <xf numFmtId="0" fontId="0" fillId="2" borderId="0" xfId="0" applyAlignment="1">
      <alignment horizontal="center" vertical="center"/>
    </xf>
    <xf numFmtId="0" fontId="3" fillId="2" borderId="0" xfId="28" applyFill="1" applyAlignment="1">
      <alignment vertical="center"/>
    </xf>
    <xf numFmtId="0" fontId="9" fillId="2" borderId="0" xfId="22" applyFill="1" applyAlignment="1">
      <alignment vertical="center"/>
    </xf>
    <xf numFmtId="0" fontId="6" fillId="2" borderId="2" xfId="26" applyFill="1" applyAlignment="1">
      <alignment vertical="center"/>
    </xf>
    <xf numFmtId="164" fontId="0" fillId="4" borderId="0" xfId="21" applyFont="1" applyFill="1" applyAlignment="1">
      <alignment vertical="center"/>
    </xf>
    <xf numFmtId="164" fontId="3" fillId="2" borderId="0" xfId="21" applyFont="1" applyFill="1" applyAlignment="1">
      <alignment vertical="center"/>
    </xf>
    <xf numFmtId="2" fontId="6" fillId="2" borderId="0" xfId="24" applyFill="1" applyAlignment="1">
      <alignment horizontal="left" vertical="center"/>
    </xf>
    <xf numFmtId="0" fontId="6" fillId="2" borderId="2" xfId="26" applyFill="1">
      <alignment/>
    </xf>
    <xf numFmtId="0" fontId="3" fillId="2" borderId="0" xfId="0" applyFont="1" applyFill="1" applyAlignment="1">
      <alignment vertical="center"/>
    </xf>
    <xf numFmtId="5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7" fillId="2" borderId="0" xfId="30" applyAlignment="1">
      <alignment vertical="center"/>
    </xf>
    <xf numFmtId="5" fontId="7" fillId="2" borderId="0" xfId="20" applyFont="1" applyFill="1" applyAlignment="1">
      <alignment vertical="center"/>
    </xf>
    <xf numFmtId="164" fontId="7" fillId="2" borderId="0" xfId="21" applyFont="1" applyFill="1" applyAlignment="1">
      <alignment vertical="center"/>
    </xf>
    <xf numFmtId="0" fontId="7" fillId="2" borderId="2" xfId="31">
      <alignment/>
    </xf>
    <xf numFmtId="5" fontId="7" fillId="2" borderId="2" xfId="20" applyFont="1" applyFill="1" applyBorder="1"/>
    <xf numFmtId="164" fontId="7" fillId="2" borderId="2" xfId="21" applyFont="1" applyFill="1" applyBorder="1"/>
    <xf numFmtId="0" fontId="8" fillId="2" borderId="0" xfId="32" applyAlignment="1">
      <alignment vertical="center"/>
    </xf>
    <xf numFmtId="164" fontId="8" fillId="2" borderId="0" xfId="21" applyFont="1" applyFill="1" applyAlignment="1">
      <alignment vertical="center"/>
    </xf>
    <xf numFmtId="0" fontId="0" fillId="5" borderId="0" xfId="0" applyFill="1" applyAlignment="1">
      <alignment vertical="center"/>
    </xf>
    <xf numFmtId="0" fontId="10" fillId="2" borderId="0" xfId="25" applyFill="1" applyAlignment="1">
      <alignment vertical="top"/>
    </xf>
    <xf numFmtId="14" fontId="11" fillId="3" borderId="1" xfId="33" applyAlignment="1">
      <alignment horizontal="left" vertical="center"/>
    </xf>
    <xf numFmtId="0" fontId="3" fillId="2" borderId="0" xfId="34" applyAlignment="1">
      <alignment horizontal="left" vertical="center"/>
    </xf>
    <xf numFmtId="0" fontId="12" fillId="2" borderId="0" xfId="35">
      <alignment/>
    </xf>
    <xf numFmtId="5" fontId="6" fillId="2" borderId="0" xfId="20" applyFont="1" applyFill="1" applyAlignment="1">
      <alignment horizontal="left" vertical="center"/>
    </xf>
    <xf numFmtId="0" fontId="5" fillId="2" borderId="2" xfId="27" applyFill="1" applyBorder="1" applyAlignment="1">
      <alignment horizontal="right"/>
    </xf>
    <xf numFmtId="37" fontId="4" fillId="3" borderId="1" xfId="23" applyNumberFormat="1" applyAlignment="1">
      <alignment vertical="center"/>
    </xf>
    <xf numFmtId="37" fontId="3" fillId="2" borderId="0" xfId="20" applyNumberFormat="1" applyFont="1" applyFill="1" applyAlignment="1">
      <alignment vertical="center"/>
    </xf>
    <xf numFmtId="5" fontId="4" fillId="3" borderId="1" xfId="23" applyNumberFormat="1" applyAlignment="1">
      <alignment vertical="center"/>
    </xf>
    <xf numFmtId="5" fontId="3" fillId="2" borderId="0" xfId="20" applyNumberFormat="1" applyFont="1" applyFill="1" applyAlignment="1">
      <alignment vertical="center"/>
    </xf>
    <xf numFmtId="5" fontId="8" fillId="2" borderId="0" xfId="20" applyNumberFormat="1" applyFont="1" applyFill="1" applyAlignment="1">
      <alignment vertical="center"/>
    </xf>
    <xf numFmtId="0" fontId="10" fillId="2" borderId="0" xfId="25" applyFill="1" applyAlignment="1">
      <alignment horizontal="left" vertical="center"/>
    </xf>
    <xf numFmtId="0" fontId="0" fillId="2" borderId="0" xfId="0" applyAlignment="1">
      <alignment horizontal="center" vertical="center"/>
    </xf>
    <xf numFmtId="0" fontId="6" fillId="2" borderId="2" xfId="26" applyFill="1">
      <alignment/>
    </xf>
    <xf numFmtId="0" fontId="0" fillId="2" borderId="4" xfId="0" applyBorder="1" applyAlignment="1">
      <alignment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 [0]" xfId="20"/>
    <cellStyle name="Porcentaje" xfId="21"/>
    <cellStyle name="Título" xfId="22"/>
    <cellStyle name="Entrada" xfId="23"/>
    <cellStyle name="Ratio" xfId="24"/>
    <cellStyle name="Título 1" xfId="25"/>
    <cellStyle name="Título 2" xfId="26"/>
    <cellStyle name="Título 3" xfId="27"/>
    <cellStyle name="Encabezado 4" xfId="28"/>
    <cellStyle name="Calculated" xfId="29"/>
    <cellStyle name="Grand" xfId="30"/>
    <cellStyle name="Grand Ruled" xfId="31"/>
    <cellStyle name="Grand 2" xfId="32"/>
    <cellStyle name="Date Input" xfId="33"/>
    <cellStyle name="Date Input Label" xfId="34"/>
    <cellStyle name="Ratio Label" xfId="35"/>
  </cellStyles>
  <dxfs count="22"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5" formatCode="&quot;$&quot;#,##0_);\(&quot;$&quot;#,##0\)"/>
      <fill>
        <patternFill patternType="solid">
          <bgColor theme="2"/>
        </patternFill>
      </fill>
      <alignment horizontal="general" vertical="center" textRotation="0" wrapText="1" shrinkToFit="1" readingOrder="0"/>
    </dxf>
    <dxf>
      <numFmt numFmtId="5" formatCode="&quot;$&quot;#,##0_);\(&quot;$&quot;#,##0\)"/>
    </dxf>
    <dxf>
      <fill>
        <patternFill patternType="solid">
          <bgColor theme="2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5" formatCode="&quot;$&quot;#,##0_);\(&quot;$&quot;#,##0\)"/>
      <fill>
        <patternFill patternType="solid">
          <bgColor theme="2"/>
        </patternFill>
      </fill>
      <alignment horizontal="general" vertical="center" textRotation="0" wrapText="1" shrinkToFit="1" readingOrder="0"/>
    </dxf>
    <dxf>
      <numFmt numFmtId="5" formatCode="&quot;$&quot;#,##0_);\(&quot;$&quot;#,##0\)"/>
    </dxf>
    <dxf>
      <fill>
        <patternFill patternType="solid">
          <bgColor theme="2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0.0%"/>
      <fill>
        <patternFill patternType="solid">
          <bgColor theme="2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5" formatCode="&quot;$&quot;#,##0_);\(&quot;$&quot;#,##0\)"/>
      <fill>
        <patternFill patternType="solid">
          <bgColor theme="2"/>
        </patternFill>
      </fill>
      <alignment horizontal="general" vertical="center" textRotation="0" wrapText="1" shrinkToFit="1" readingOrder="0"/>
    </dxf>
    <dxf>
      <numFmt numFmtId="5" formatCode="&quot;$&quot;#,##0_);\(&quot;$&quot;#,##0\)"/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7" formatCode="#,##0_);\(#,##0\)"/>
      <fill>
        <patternFill patternType="solid">
          <bgColor theme="2"/>
        </patternFill>
      </fill>
      <alignment horizontal="general" vertical="center" textRotation="0" wrapText="1" shrinkToFit="1" readingOrder="0"/>
    </dxf>
    <dxf>
      <numFmt numFmtId="177" formatCode="#,##0_);\(#,##0\)"/>
    </dxf>
    <dxf>
      <fill>
        <patternFill patternType="solid">
          <bgColor theme="2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5" formatCode="&quot;$&quot;#,##0_);\(&quot;$&quot;#,##0\)"/>
      <fill>
        <patternFill patternType="solid">
          <bgColor theme="2"/>
        </patternFill>
      </fill>
      <alignment horizontal="general" vertical="center" textRotation="0" wrapText="1" shrinkToFit="1" readingOrder="0"/>
    </dxf>
    <dxf>
      <numFmt numFmtId="5" formatCode="&quot;$&quot;#,##0_);\(&quot;$&quot;#,##0\)"/>
    </dxf>
    <dxf>
      <fill>
        <patternFill patternType="solid">
          <bgColor theme="2"/>
        </patternFill>
      </fill>
      <alignment horizontal="general" vertical="center" textRotation="0" wrapText="1" shrinkToFit="1" readingOrder="0"/>
    </dxf>
    <dxf>
      <border>
        <top style="medium">
          <color theme="1"/>
        </top>
      </border>
    </dxf>
    <dxf>
      <border>
        <top/>
        <bottom/>
        <vertical style="medium">
          <color theme="1"/>
        </vertical>
        <horizontal style="thin">
          <color theme="0" tint="-0.24993999302387238"/>
        </horizontal>
      </border>
    </dxf>
  </dxfs>
  <tableStyles count="1" defaultTableStyle="Custom Table Style" defaultPivotStyle="PivotStyleLight2">
    <tableStyle name="Custom Table Style" pivot="0" count="2">
      <tableStyleElement type="wholeTable" dxfId="21"/>
      <tableStyleElement type="totalRow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lanillaexcel.com?ref=spreadsheet_logo" TargetMode="External" /><Relationship Id="rId3" Type="http://schemas.openxmlformats.org/officeDocument/2006/relationships/hyperlink" Target="http://planillaexcel.com?ref=spreadsheet_logo" TargetMode="External" /><Relationship Id="rId4" Type="http://schemas.openxmlformats.org/officeDocument/2006/relationships/hyperlink" Target="http://planillaexcel.com/contactanos?ref=spreadsheet_contact" TargetMode="External" /><Relationship Id="rId5" Type="http://schemas.openxmlformats.org/officeDocument/2006/relationships/image" Target="file:///C:\Users\home\AppData\Roaming\Microsoft\Excel\XLSTART/header/envelope.png" TargetMode="External" /><Relationship Id="rId6" Type="http://schemas.openxmlformats.org/officeDocument/2006/relationships/hyperlink" Target="http://planillaexcel.com/contactanos?ref=spreadsheet_contact" TargetMode="External" /><Relationship Id="rId7" Type="http://schemas.openxmlformats.org/officeDocument/2006/relationships/hyperlink" Target="http://planillaexcel.com/contactanos?ref=spreadsheet_contac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114300</xdr:rowOff>
    </xdr:from>
    <xdr:to>
      <xdr:col>1</xdr:col>
      <xdr:colOff>1143000</xdr:colOff>
      <xdr:row>0</xdr:row>
      <xdr:rowOff>266700</xdr:rowOff>
    </xdr:to>
    <xdr:pic>
      <xdr:nvPicPr>
        <xdr:cNvPr id="2" name="logo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1114425</xdr:colOff>
      <xdr:row>0</xdr:row>
      <xdr:rowOff>104775</xdr:rowOff>
    </xdr:from>
    <xdr:to>
      <xdr:col>3</xdr:col>
      <xdr:colOff>476250</xdr:colOff>
      <xdr:row>0</xdr:row>
      <xdr:rowOff>361950</xdr:rowOff>
    </xdr:to>
    <xdr:sp macro="" textlink="">
      <xdr:nvSpPr>
        <xdr:cNvPr id="3" name="subtitle"/>
        <xdr:cNvSpPr txBox="1"/>
      </xdr:nvSpPr>
      <xdr:spPr>
        <a:xfrm>
          <a:off x="1266825" y="104775"/>
          <a:ext cx="3181350" cy="257175"/>
        </a:xfrm>
        <a:prstGeom prst="rect">
          <a:avLst/>
        </a:prstGeom>
        <a:solidFill>
          <a:srgbClr val="FFFFFF"/>
        </a:solidFill>
        <a:ln w="9525" cmpd="sng">
          <a:noFill/>
        </a:ln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5</xdr:col>
      <xdr:colOff>2114550</xdr:colOff>
      <xdr:row>0</xdr:row>
      <xdr:rowOff>104775</xdr:rowOff>
    </xdr:from>
    <xdr:to>
      <xdr:col>6</xdr:col>
      <xdr:colOff>676275</xdr:colOff>
      <xdr:row>0</xdr:row>
      <xdr:rowOff>352425</xdr:rowOff>
    </xdr:to>
    <xdr:sp macro="" textlink="">
      <xdr:nvSpPr>
        <xdr:cNvPr id="4" name="contactBox">
          <a:hlinkClick r:id="rId4"/>
        </xdr:cNvPr>
        <xdr:cNvSpPr txBox="1"/>
      </xdr:nvSpPr>
      <xdr:spPr>
        <a:xfrm>
          <a:off x="7620000" y="104775"/>
          <a:ext cx="2924175" cy="247650"/>
        </a:xfrm>
        <a:prstGeom prst="rect">
          <a:avLst/>
        </a:prstGeom>
        <a:solidFill>
          <a:srgbClr val="FFFFFF"/>
        </a:solidFill>
        <a:ln w="9525" cmpd="sng">
          <a:noFill/>
        </a:ln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6</xdr:col>
      <xdr:colOff>428625</xdr:colOff>
      <xdr:row>0</xdr:row>
      <xdr:rowOff>152400</xdr:rowOff>
    </xdr:from>
    <xdr:to>
      <xdr:col>6</xdr:col>
      <xdr:colOff>581025</xdr:colOff>
      <xdr:row>0</xdr:row>
      <xdr:rowOff>304800</xdr:rowOff>
    </xdr:to>
    <xdr:pic>
      <xdr:nvPicPr>
        <xdr:cNvPr id="5" name="mailIcon">
          <a:hlinkClick r:id="rId7"/>
        </xdr:cNvPr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0296525" y="152400"/>
          <a:ext cx="152400" cy="1524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CurrentAssets" displayName="CurrentAssets" ref="B22:D29" totalsRowCount="1">
  <autoFilter ref="B22:D28"/>
  <tableColumns count="3">
    <tableColumn id="1" name="Activos Corrientes" totalsRowLabel="Total   [A]" totalsRowDxfId="19"/>
    <tableColumn id="2" name=" " dataDxfId="18" totalsRowFunction="custom" totalsRowDxfId="17">
      <totalsRowFormula>A</totalsRowFormula>
    </tableColumn>
    <tableColumn id="3" name="  " totalsRowFunction="sum" totalsRowDxfId="16">
      <calculatedColumnFormula>IFERROR(CurrentAssets[[#This Row],[ ]]/E,"-")</calculatedColumnFormula>
    </tableColumn>
  </tableColumns>
  <tableStyleInfo name="Custom Table Style" showFirstColumn="0" showLastColumn="0" showRowStripes="1" showColumnStripes="0"/>
</table>
</file>

<file path=xl/tables/table2.xml><?xml version="1.0" encoding="utf-8"?>
<table xmlns="http://schemas.openxmlformats.org/spreadsheetml/2006/main" id="2" name="FixedAssets" displayName="FixedAssets" ref="B33:D36" totalsRowCount="1">
  <autoFilter ref="B33:D35"/>
  <tableColumns count="3">
    <tableColumn id="1" name="Activos Fijos" totalsRowLabel="Total" totalsRowDxfId="15"/>
    <tableColumn id="2" name=" " dataDxfId="14" totalsRowFunction="custom" totalsRowDxfId="13">
      <totalsRowFormula>SUM(FixedAssets[[ ]])</totalsRowFormula>
    </tableColumn>
    <tableColumn id="3" name="  " totalsRowFunction="sum" totalsRowDxfId="12">
      <calculatedColumnFormula>IFERROR(FixedAssets[[#This Row],[ ]]/E,"-")</calculatedColumnFormula>
    </tableColumn>
  </tableColumns>
  <tableStyleInfo name="Custom Table Style" showFirstColumn="0" showLastColumn="0" showRowStripes="1" showColumnStripes="0"/>
</table>
</file>

<file path=xl/tables/table3.xml><?xml version="1.0" encoding="utf-8"?>
<table xmlns="http://schemas.openxmlformats.org/spreadsheetml/2006/main" id="3" name="OtherAssets" displayName="OtherAssets" ref="B40:D45" totalsRowCount="1">
  <autoFilter ref="B40:D44"/>
  <tableColumns count="3">
    <tableColumn id="1" name="Otros activos" totalsRowLabel="Total" totalsRowDxfId="11"/>
    <tableColumn id="2" name=" " dataDxfId="10" totalsRowFunction="custom" totalsRowDxfId="9">
      <totalsRowFormula>SUM(OtherAssets[[ ]])</totalsRowFormula>
    </tableColumn>
    <tableColumn id="3" name="  " totalsRowFunction="custom" totalsRowDxfId="8">
      <calculatedColumnFormula>IFERROR(OtherAssets[[#This Row],[ ]]/E,"-")</calculatedColumnFormula>
      <totalsRowFormula>IF($C$48=0,"-",C45/$C$48)</totalsRowFormula>
    </tableColumn>
  </tableColumns>
  <tableStyleInfo name="Custom Table Style" showFirstColumn="0" showLastColumn="0" showRowStripes="1" showColumnStripes="0"/>
</table>
</file>

<file path=xl/tables/table4.xml><?xml version="1.0" encoding="utf-8"?>
<table xmlns="http://schemas.openxmlformats.org/spreadsheetml/2006/main" id="4" name="CurrentLiabilities" displayName="CurrentLiabilities" ref="F22:H27" totalsRowCount="1">
  <autoFilter ref="F22:H26"/>
  <tableColumns count="3">
    <tableColumn id="1" name="Pasivos corrientes" totalsRowLabel="Total   [B]" totalsRowDxfId="7"/>
    <tableColumn id="2" name=" " dataDxfId="6" totalsRowFunction="custom" totalsRowDxfId="5">
      <totalsRowFormula>B</totalsRowFormula>
    </tableColumn>
    <tableColumn id="3" name="  " totalsRowFunction="sum" totalsRowDxfId="4">
      <calculatedColumnFormula>IFERROR(CurrentLiabilities[[#This Row],[ ]]/E,"-")</calculatedColumnFormula>
    </tableColumn>
  </tableColumns>
  <tableStyleInfo name="Custom Table Style" showFirstColumn="0" showLastColumn="0" showRowStripes="1" showColumnStripes="0"/>
</table>
</file>

<file path=xl/tables/table5.xml><?xml version="1.0" encoding="utf-8"?>
<table xmlns="http://schemas.openxmlformats.org/spreadsheetml/2006/main" id="5" name="OtherLiabilities" displayName="OtherLiabilities" ref="F33:H38" totalsRowCount="1">
  <autoFilter ref="F33:H37"/>
  <tableColumns count="3">
    <tableColumn id="1" name="Otros Pasivos" totalsRowLabel="Total" totalsRowDxfId="3"/>
    <tableColumn id="2" name=" " dataDxfId="2" totalsRowFunction="custom" totalsRowDxfId="1">
      <totalsRowFormula>SUM(OtherLiabilities[[ ]])</totalsRowFormula>
    </tableColumn>
    <tableColumn id="3" name="  " totalsRowFunction="sum" totalsRowDxfId="0">
      <calculatedColumnFormula>IFERROR(OtherLiabilities[[#This Row],[ ]]/E,"-")</calculatedColumnFormula>
    </tableColumn>
  </tableColumns>
  <tableStyleInfo name="Custom Table 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F3319"/>
      </a:dk2>
      <a:lt2>
        <a:srgbClr val="F7F9F3"/>
      </a:lt2>
      <a:accent1>
        <a:srgbClr val="A0C265"/>
      </a:accent1>
      <a:accent2>
        <a:srgbClr val="5EA6B8"/>
      </a:accent2>
      <a:accent3>
        <a:srgbClr val="FCCC63"/>
      </a:accent3>
      <a:accent4>
        <a:srgbClr val="D96640"/>
      </a:accent4>
      <a:accent5>
        <a:srgbClr val="F5A63B"/>
      </a:accent5>
      <a:accent6>
        <a:srgbClr val="A56678"/>
      </a:accent6>
      <a:hlink>
        <a:srgbClr val="5EA6B8"/>
      </a:hlink>
      <a:folHlink>
        <a:srgbClr val="A56678"/>
      </a:folHlink>
    </a:clrScheme>
    <a:fontScheme name="Balance Sheet with Ratio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4:H51"/>
  <sheetViews>
    <sheetView showGridLines="0" tabSelected="1" zoomScale="70" zoomScaleNormal="70" workbookViewId="0" topLeftCell="A1">
      <selection activeCell="B1" sqref="B1"/>
    </sheetView>
  </sheetViews>
  <sheetFormatPr defaultColWidth="9.00390625" defaultRowHeight="16.5" customHeight="1"/>
  <cols>
    <col min="1" max="1" width="2.00390625" style="0" customWidth="1"/>
    <col min="2" max="2" width="36.50390625" style="0" customWidth="1"/>
    <col min="3" max="4" width="13.625" style="0" customWidth="1"/>
    <col min="5" max="5" width="6.50390625" style="0" customWidth="1"/>
    <col min="6" max="6" width="57.25390625" style="0" customWidth="1"/>
    <col min="7" max="8" width="13.625" style="0" customWidth="1"/>
    <col min="9" max="9" width="2.25390625" style="0" customWidth="1"/>
  </cols>
  <sheetData>
    <row r="1" s="35" customFormat="1" ht="30" customHeight="1"/>
    <row r="2" ht="15" customHeight="1"/>
    <row r="4" spans="1:2" ht="21.75" customHeight="1">
      <c r="A4" s="3" t="s">
        <v>6</v>
      </c>
      <c r="B4" s="3" t="s">
        <v>8</v>
      </c>
    </row>
    <row r="5" ht="8.25" customHeight="1">
      <c r="B5" s="3"/>
    </row>
    <row r="6" spans="2:8" ht="6.75" customHeight="1">
      <c r="B6" s="20"/>
      <c r="C6" s="20"/>
      <c r="D6" s="20"/>
      <c r="E6" s="20"/>
      <c r="F6" s="20"/>
      <c r="G6" s="20"/>
      <c r="H6" s="20"/>
    </row>
    <row r="7" spans="2:4" ht="6.75" customHeight="1">
      <c r="B7" s="21"/>
      <c r="C7" s="21"/>
      <c r="D7" s="21"/>
    </row>
    <row r="8" spans="1:6" ht="21" customHeight="1">
      <c r="A8" s="32" t="s">
        <v>7</v>
      </c>
      <c r="B8" s="32"/>
      <c r="C8" s="32"/>
      <c r="D8" s="32"/>
      <c r="F8" s="23" t="s">
        <v>31</v>
      </c>
    </row>
    <row r="9" spans="1:6" ht="24" customHeight="1">
      <c r="A9" s="32"/>
      <c r="B9" s="32"/>
      <c r="C9" s="32"/>
      <c r="D9" s="32"/>
      <c r="F9" s="22">
        <v>41639</v>
      </c>
    </row>
    <row r="12" spans="2:6" ht="16.5" customHeight="1">
      <c r="B12" s="24" t="s">
        <v>9</v>
      </c>
      <c r="F12" s="24" t="s">
        <v>5</v>
      </c>
    </row>
    <row r="13" spans="2:6" ht="16.5" customHeight="1">
      <c r="B13" s="7">
        <f>_xlfn.IFERROR(A/B,"-")</f>
        <v>0.45348837209302323</v>
      </c>
      <c r="F13" s="25">
        <f>_xlfn.IFERROR((A-B)*1000,"-")</f>
        <v>-58750000</v>
      </c>
    </row>
    <row r="14" spans="2:6" ht="20.25" customHeight="1">
      <c r="B14" s="24" t="s">
        <v>46</v>
      </c>
      <c r="F14" s="24" t="s">
        <v>45</v>
      </c>
    </row>
    <row r="15" spans="2:6" ht="16.5" customHeight="1">
      <c r="B15" s="7">
        <f>_xlfn.IFERROR((A-C_)/B,"-")</f>
        <v>0.28604651162790695</v>
      </c>
      <c r="F15" s="7" t="str">
        <f>_xlfn.IFERROR((G+H)/F,"-")</f>
        <v>-</v>
      </c>
    </row>
    <row r="16" spans="2:6" ht="20.25" customHeight="1">
      <c r="B16" s="24" t="s">
        <v>10</v>
      </c>
      <c r="F16" s="24" t="s">
        <v>44</v>
      </c>
    </row>
    <row r="17" spans="2:6" ht="16.5" customHeight="1">
      <c r="B17" s="7">
        <f>_xlfn.IFERROR(D/B,"-")</f>
        <v>0.046511627906976744</v>
      </c>
      <c r="F17" s="7">
        <f>_xlfn.IFERROR((G+H)/E,"-")</f>
        <v>0.2599922390376407</v>
      </c>
    </row>
    <row r="20" spans="2:8" ht="19.5" customHeight="1" thickBot="1">
      <c r="B20" s="8" t="s">
        <v>11</v>
      </c>
      <c r="C20" s="4"/>
      <c r="D20" s="26" t="s">
        <v>12</v>
      </c>
      <c r="F20" s="8" t="s">
        <v>32</v>
      </c>
      <c r="G20" s="8"/>
      <c r="H20" s="26" t="s">
        <v>12</v>
      </c>
    </row>
    <row r="21" ht="16.5" customHeight="1" thickTop="1"/>
    <row r="22" spans="2:8" ht="16.5" customHeight="1">
      <c r="B22" s="2" t="s">
        <v>13</v>
      </c>
      <c r="C22" s="2" t="s">
        <v>0</v>
      </c>
      <c r="D22" s="2" t="s">
        <v>1</v>
      </c>
      <c r="F22" s="2" t="s">
        <v>33</v>
      </c>
      <c r="G22" s="2" t="s">
        <v>0</v>
      </c>
      <c r="H22" s="2" t="s">
        <v>1</v>
      </c>
    </row>
    <row r="23" spans="2:8" ht="16.5" customHeight="1">
      <c r="B23" t="s">
        <v>14</v>
      </c>
      <c r="C23" s="29">
        <v>5000</v>
      </c>
      <c r="D23" s="5">
        <f>_xlfn.IFERROR(CurrentAssets[[#This Row],[ ]]/E,"-")</f>
        <v>0.007760962359332557</v>
      </c>
      <c r="F23" t="s">
        <v>34</v>
      </c>
      <c r="G23" s="29">
        <v>75000</v>
      </c>
      <c r="H23" s="5">
        <f>_xlfn.IFERROR(CurrentLiabilities[[#This Row],[ ]]/E,"-")</f>
        <v>0.11641443538998836</v>
      </c>
    </row>
    <row r="24" spans="2:8" ht="16.5" customHeight="1">
      <c r="B24" t="s">
        <v>15</v>
      </c>
      <c r="C24" s="29">
        <v>250</v>
      </c>
      <c r="D24" s="5">
        <f>_xlfn.IFERROR(CurrentAssets[[#This Row],[ ]]/E,"-")</f>
        <v>0.00038804811796662784</v>
      </c>
      <c r="F24" t="s">
        <v>35</v>
      </c>
      <c r="G24" s="29">
        <v>14500</v>
      </c>
      <c r="H24" s="5">
        <f>_xlfn.IFERROR(CurrentLiabilities[[#This Row],[ ]]/E,"-")</f>
        <v>0.022506790842064417</v>
      </c>
    </row>
    <row r="25" spans="2:8" ht="16.5" customHeight="1">
      <c r="B25" t="s">
        <v>16</v>
      </c>
      <c r="C25" s="29">
        <v>20000</v>
      </c>
      <c r="D25" s="5">
        <f>_xlfn.IFERROR(CurrentAssets[[#This Row],[ ]]/E,"-")</f>
        <v>0.03104384943733023</v>
      </c>
      <c r="F25" t="s">
        <v>36</v>
      </c>
      <c r="G25" s="29">
        <v>10000</v>
      </c>
      <c r="H25" s="5">
        <f>_xlfn.IFERROR(CurrentLiabilities[[#This Row],[ ]]/E,"-")</f>
        <v>0.015521924718665115</v>
      </c>
    </row>
    <row r="26" spans="2:8" ht="16.5" customHeight="1">
      <c r="B26" t="s">
        <v>17</v>
      </c>
      <c r="C26" s="29">
        <v>18000</v>
      </c>
      <c r="D26" s="5">
        <f>_xlfn.IFERROR(CurrentAssets[[#This Row],[ ]]/E,"-")</f>
        <v>0.027939464493597205</v>
      </c>
      <c r="F26" t="s">
        <v>37</v>
      </c>
      <c r="G26" s="29">
        <v>8000</v>
      </c>
      <c r="H26" s="5">
        <f>_xlfn.IFERROR(CurrentLiabilities[[#This Row],[ ]]/E,"-")</f>
        <v>0.01241753977493209</v>
      </c>
    </row>
    <row r="27" spans="2:8" ht="16.5" customHeight="1">
      <c r="B27" t="s">
        <v>18</v>
      </c>
      <c r="C27" s="29">
        <v>3500</v>
      </c>
      <c r="D27" s="5">
        <f>_xlfn.IFERROR(CurrentAssets[[#This Row],[ ]]/E,"-")</f>
        <v>0.00543267365153279</v>
      </c>
      <c r="F27" s="2" t="s">
        <v>4</v>
      </c>
      <c r="G27" s="30">
        <f>B</f>
        <v>107500</v>
      </c>
      <c r="H27" s="6">
        <f>SUBTOTAL(109,#REF!)</f>
        <v>0.16686069072565</v>
      </c>
    </row>
    <row r="28" spans="2:4" ht="16.5" customHeight="1">
      <c r="B28" t="s">
        <v>19</v>
      </c>
      <c r="C28" s="29">
        <v>2000</v>
      </c>
      <c r="D28" s="5">
        <f>_xlfn.IFERROR(CurrentAssets[[#This Row],[ ]]/E,"-")</f>
        <v>0.0031043849437330227</v>
      </c>
    </row>
    <row r="29" spans="2:4" ht="16.5" customHeight="1">
      <c r="B29" s="2" t="s">
        <v>3</v>
      </c>
      <c r="C29" s="30">
        <f>A</f>
        <v>48750</v>
      </c>
      <c r="D29" s="6">
        <f>SUBTOTAL(109,#REF!)</f>
        <v>0.07566938300349242</v>
      </c>
    </row>
    <row r="30" spans="2:8" ht="16.5" customHeight="1">
      <c r="B30" s="33"/>
      <c r="C30" s="33"/>
      <c r="D30" s="33"/>
      <c r="F30" s="33"/>
      <c r="G30" s="33"/>
      <c r="H30" s="33"/>
    </row>
    <row r="31" spans="2:8" ht="16.5" customHeight="1" thickBot="1">
      <c r="B31" s="34"/>
      <c r="C31" s="34"/>
      <c r="D31" s="34"/>
      <c r="F31" s="34"/>
      <c r="G31" s="34"/>
      <c r="H31" s="34"/>
    </row>
    <row r="32" spans="2:4" ht="16.5" customHeight="1" thickTop="1">
      <c r="B32" s="1"/>
      <c r="C32" s="1"/>
      <c r="D32" s="1"/>
    </row>
    <row r="33" spans="2:8" ht="16.5" customHeight="1">
      <c r="B33" s="2" t="s">
        <v>20</v>
      </c>
      <c r="C33" s="2" t="s">
        <v>0</v>
      </c>
      <c r="D33" s="2" t="s">
        <v>1</v>
      </c>
      <c r="F33" s="2" t="s">
        <v>38</v>
      </c>
      <c r="G33" s="2" t="s">
        <v>0</v>
      </c>
      <c r="H33" s="2" t="s">
        <v>1</v>
      </c>
    </row>
    <row r="34" spans="2:8" ht="16.5" customHeight="1">
      <c r="B34" t="s">
        <v>21</v>
      </c>
      <c r="C34" s="27">
        <v>500000</v>
      </c>
      <c r="D34" s="5">
        <f>_xlfn.IFERROR(FixedAssets[[#This Row],[ ]]/E,"-")</f>
        <v>0.7760962359332557</v>
      </c>
      <c r="F34" t="s">
        <v>39</v>
      </c>
      <c r="G34" s="29">
        <v>92500</v>
      </c>
      <c r="H34" s="5">
        <f>_xlfn.IFERROR(OtherLiabilities[[#This Row],[ ]]/E,"-")</f>
        <v>0.1435778036476523</v>
      </c>
    </row>
    <row r="35" spans="2:8" ht="16.5" customHeight="1">
      <c r="B35" t="s">
        <v>22</v>
      </c>
      <c r="C35" s="27">
        <v>27500</v>
      </c>
      <c r="D35" s="5">
        <f>_xlfn.IFERROR(FixedAssets[[#This Row],[ ]]/E,"-")</f>
        <v>0.042685292976329066</v>
      </c>
      <c r="F35" t="s">
        <v>42</v>
      </c>
      <c r="G35" s="29">
        <v>34000</v>
      </c>
      <c r="H35" s="5">
        <f>_xlfn.IFERROR(OtherLiabilities[[#This Row],[ ]]/E,"-")</f>
        <v>0.05277454404346139</v>
      </c>
    </row>
    <row r="36" spans="2:8" ht="16.5" customHeight="1">
      <c r="B36" s="2" t="s">
        <v>2</v>
      </c>
      <c r="C36" s="28">
        <f>SUM(#REF!)</f>
        <v>527500</v>
      </c>
      <c r="D36" s="6">
        <f>SUBTOTAL(109,#REF!)</f>
        <v>0.8187815289095848</v>
      </c>
      <c r="F36" t="s">
        <v>40</v>
      </c>
      <c r="G36" s="29">
        <v>6000</v>
      </c>
      <c r="H36" s="5">
        <f>_xlfn.IFERROR(OtherLiabilities[[#This Row],[ ]]/E,"-")</f>
        <v>0.009313154831199068</v>
      </c>
    </row>
    <row r="37" spans="2:8" ht="16.5" customHeight="1">
      <c r="B37" s="33"/>
      <c r="C37" s="33"/>
      <c r="D37" s="33"/>
      <c r="F37" t="s">
        <v>41</v>
      </c>
      <c r="G37" s="29">
        <v>4000</v>
      </c>
      <c r="H37" s="5">
        <f>_xlfn.IFERROR(OtherLiabilities[[#This Row],[ ]]/E,"-")</f>
        <v>0.006208769887466045</v>
      </c>
    </row>
    <row r="38" spans="2:8" ht="16.5" customHeight="1" thickBot="1">
      <c r="B38" s="34"/>
      <c r="C38" s="34"/>
      <c r="D38" s="34"/>
      <c r="F38" s="2" t="s">
        <v>2</v>
      </c>
      <c r="G38" s="30">
        <f>SUM(#REF!)</f>
        <v>136500</v>
      </c>
      <c r="H38" s="6">
        <f>SUBTOTAL(109,#REF!)</f>
        <v>0.2118742724097788</v>
      </c>
    </row>
    <row r="39" spans="6:8" ht="16.5" customHeight="1" thickTop="1">
      <c r="F39" s="33"/>
      <c r="G39" s="33"/>
      <c r="H39" s="33"/>
    </row>
    <row r="40" spans="2:8" ht="16.5" customHeight="1">
      <c r="B40" s="2" t="s">
        <v>23</v>
      </c>
      <c r="C40" s="2" t="s">
        <v>0</v>
      </c>
      <c r="D40" s="2" t="s">
        <v>1</v>
      </c>
      <c r="F40" s="33"/>
      <c r="G40" s="33"/>
      <c r="H40" s="33"/>
    </row>
    <row r="41" spans="2:8" ht="16.5" customHeight="1">
      <c r="B41" t="s">
        <v>24</v>
      </c>
      <c r="C41" s="29">
        <v>8000</v>
      </c>
      <c r="D41" s="5">
        <f>_xlfn.IFERROR(OtherAssets[[#This Row],[ ]]/E,"-")</f>
        <v>0.01241753977493209</v>
      </c>
      <c r="F41" s="12" t="s">
        <v>43</v>
      </c>
      <c r="G41" s="13">
        <f>SUM(B,#REF!)</f>
        <v>244000</v>
      </c>
      <c r="H41" s="14">
        <f>_xlfn.IFERROR(G41/E,"-")</f>
        <v>0.3787349631354288</v>
      </c>
    </row>
    <row r="42" spans="2:4" ht="16.5" customHeight="1">
      <c r="B42" t="s">
        <v>25</v>
      </c>
      <c r="C42" s="29">
        <v>27000</v>
      </c>
      <c r="D42" s="5">
        <f>_xlfn.IFERROR(OtherAssets[[#This Row],[ ]]/E,"-")</f>
        <v>0.04190919674039581</v>
      </c>
    </row>
    <row r="43" spans="2:4" ht="16.5" customHeight="1">
      <c r="B43" t="s">
        <v>30</v>
      </c>
      <c r="C43" s="29">
        <v>22000</v>
      </c>
      <c r="D43" s="5">
        <f>_xlfn.IFERROR(OtherAssets[[#This Row],[ ]]/E,"-")</f>
        <v>0.03414823438106325</v>
      </c>
    </row>
    <row r="44" spans="2:4" ht="16.5" customHeight="1">
      <c r="B44" t="s">
        <v>26</v>
      </c>
      <c r="C44" s="29">
        <v>11000</v>
      </c>
      <c r="D44" s="5">
        <f>_xlfn.IFERROR(OtherAssets[[#This Row],[ ]]/E,"-")</f>
        <v>0.017074117190531625</v>
      </c>
    </row>
    <row r="45" spans="2:4" ht="16.5" customHeight="1">
      <c r="B45" s="9" t="s">
        <v>2</v>
      </c>
      <c r="C45" s="10">
        <f>SUM(#REF!)</f>
        <v>68000</v>
      </c>
      <c r="D45" s="11">
        <f>IF($C$48=0,"-",C45/$C$48)</f>
        <v>0.10554908808692277</v>
      </c>
    </row>
    <row r="46" spans="2:4" ht="16.5" customHeight="1">
      <c r="B46" s="33"/>
      <c r="C46" s="33"/>
      <c r="D46" s="33"/>
    </row>
    <row r="47" spans="2:4" ht="16.5" customHeight="1">
      <c r="B47" s="33"/>
      <c r="C47" s="33"/>
      <c r="D47" s="33"/>
    </row>
    <row r="48" spans="2:4" ht="16.5" customHeight="1" thickBot="1">
      <c r="B48" s="15" t="s">
        <v>27</v>
      </c>
      <c r="C48" s="16">
        <f>A+SUM(#REF!)+SUM(#REF!)</f>
        <v>644250</v>
      </c>
      <c r="D48" s="17">
        <f>SUM(#REF!,#REF!,#REF!)</f>
        <v>1</v>
      </c>
    </row>
    <row r="49" ht="16.5" customHeight="1" thickTop="1"/>
    <row r="50" spans="2:4" ht="16.5" customHeight="1">
      <c r="B50" s="18" t="s">
        <v>28</v>
      </c>
      <c r="C50" s="31">
        <f>E-G41</f>
        <v>400250</v>
      </c>
      <c r="D50" s="19">
        <f>IF($C$48=0,"-",C50/$C$48)</f>
        <v>0.6212650368645712</v>
      </c>
    </row>
    <row r="51" spans="2:4" ht="16.5" customHeight="1">
      <c r="B51" s="18" t="s">
        <v>29</v>
      </c>
      <c r="C51" s="31">
        <f>G41</f>
        <v>244000</v>
      </c>
      <c r="D51" s="19">
        <f>IF($C$48=0,"-",C51/$C$48)</f>
        <v>0.3787349631354288</v>
      </c>
    </row>
  </sheetData>
  <mergeCells count="11">
    <mergeCell ref="A8:D9"/>
    <mergeCell ref="B47:D47"/>
    <mergeCell ref="F30:H30"/>
    <mergeCell ref="F40:H40"/>
    <mergeCell ref="F31:H31"/>
    <mergeCell ref="F39:H39"/>
    <mergeCell ref="B46:D46"/>
    <mergeCell ref="B30:D30"/>
    <mergeCell ref="B37:D37"/>
    <mergeCell ref="B31:D31"/>
    <mergeCell ref="B38:D38"/>
  </mergeCells>
  <printOptions/>
  <pageMargins left="0.45" right="0.45" top="0.5" bottom="0.5" header="0.3" footer="0.3"/>
  <pageSetup fitToHeight="1" fitToWidth="1" horizontalDpi="600" verticalDpi="600" orientation="portrait" scale="62" r:id="rId7"/>
  <drawing r:id="rId6"/>
  <tableParts>
    <tablePart r:id="rId4"/>
    <tablePart r:id="rId2"/>
    <tablePart r:id="rId1"/>
    <tablePart r:id="rId5"/>
    <tablePart r:id="rId3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F44EC88-F46A-40AD-B29B-CA2D958500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2014-03-03T14:26:36Z</dcterms:created>
  <dcterms:modified xsi:type="dcterms:W3CDTF">2014-03-03T23:09:21Z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TC038449359991</vt:lpwstr>
  </property>
</Properties>
</file>