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395" windowHeight="7695" activeTab="0"/>
  </bookViews>
  <sheets>
    <sheet name="Análisis de cartera" sheetId="1" r:id="rId1"/>
    <sheet name="Gráfico circular de cartera" sheetId="2" state="hidden" r:id="rId2"/>
  </sheets>
  <definedNames>
    <definedName name="perfil.php?e_AA17_x_9_y_2" localSheetId="0">'Análisis de cartera'!$J$24:$J$25</definedName>
    <definedName name="perfil.php?e_apbr" localSheetId="0">'Análisis de cartera'!$M$24:$M$25</definedName>
    <definedName name="perfil.php?e_as13" localSheetId="0">'Análisis de cartera'!$N$24:$N$25</definedName>
    <definedName name="perfil.php?e_MOLI_x_16_y_7" localSheetId="0">'Análisis de cartera'!$P$24:$P$25</definedName>
    <definedName name="perfil.php?e_RO15_x_9_y_8" localSheetId="0">'Análisis de cartera'!$K$24:$K$25</definedName>
    <definedName name="perfil.php?e_tvpp_1" localSheetId="0">'Análisis de cartera'!$O$24:$O$25</definedName>
    <definedName name="_xlnm.Print_Area" localSheetId="0">'Análisis de cartera'!$C$4:$I$53</definedName>
    <definedName name="vInvestmentName">'Análisis de cartera'!$C$9:$C$15</definedName>
    <definedName name="vMarketValue">'Análisis de cartera'!$K$9:$K$15</definedName>
  </definedNames>
  <calcPr fullCalcOnLoad="1"/>
</workbook>
</file>

<file path=xl/sharedStrings.xml><?xml version="1.0" encoding="utf-8"?>
<sst xmlns="http://schemas.openxmlformats.org/spreadsheetml/2006/main" count="42" uniqueCount="35">
  <si>
    <t>Cantidad</t>
  </si>
  <si>
    <t>Valor de mercado</t>
  </si>
  <si>
    <t>Comisiones</t>
  </si>
  <si>
    <t>Actual cotización</t>
  </si>
  <si>
    <t>Ganancias/Pérdidas (%)</t>
  </si>
  <si>
    <t>Nombre o número de cuenta</t>
  </si>
  <si>
    <t>Símbolo</t>
  </si>
  <si>
    <t>Costo total de cuentas</t>
  </si>
  <si>
    <t>Valor de cuentas</t>
  </si>
  <si>
    <t>Nombre de inversión</t>
  </si>
  <si>
    <t>Análisis de cartera</t>
  </si>
  <si>
    <t>Total</t>
  </si>
  <si>
    <t>Ganancias/pérdidas no realizadas %</t>
  </si>
  <si>
    <t>Ganancias/Pérdidas ($)</t>
  </si>
  <si>
    <t>Ganancias/pérdidas no realizadas $</t>
  </si>
  <si>
    <r>
      <t xml:space="preserve">Costo total </t>
    </r>
    <r>
      <rPr>
        <b/>
        <sz val="10"/>
        <color indexed="8"/>
        <rFont val="Calibri"/>
        <family val="2"/>
      </rPr>
      <t>(Precio de compra + Comisiones)</t>
    </r>
  </si>
  <si>
    <t>Precio de compra por acción/bono</t>
  </si>
  <si>
    <t>Días</t>
  </si>
  <si>
    <t>Fecha De compra</t>
  </si>
  <si>
    <t>Meses</t>
  </si>
  <si>
    <t>Altavista</t>
  </si>
  <si>
    <t>Geocities</t>
  </si>
  <si>
    <t>Movicom</t>
  </si>
  <si>
    <t>AOL</t>
  </si>
  <si>
    <t>Bear Sociedad de Bolsa</t>
  </si>
  <si>
    <t>ALT</t>
  </si>
  <si>
    <t>GEO</t>
  </si>
  <si>
    <t>MOV</t>
  </si>
  <si>
    <t>Atari</t>
  </si>
  <si>
    <t>ATA</t>
  </si>
  <si>
    <t>Vai</t>
  </si>
  <si>
    <t>VAI</t>
  </si>
  <si>
    <t>Voldemort</t>
  </si>
  <si>
    <t>VOL</t>
  </si>
  <si>
    <t>Mensaje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</si>
</sst>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[$-409]dddd\,\ mmmm\ dd\,\ yyyy"/>
    <numFmt numFmtId="167" formatCode="[$-409]h:mm:ss\ AM/PM"/>
  </numFmts>
  <fonts count="55">
    <font>
      <sz val="10"/>
      <color theme="1"/>
      <name val="Arial"/>
      <family val="2"/>
    </font>
    <font>
      <sz val="11"/>
      <color indexed="8"/>
      <name val="Rockwell"/>
      <family val="2"/>
    </font>
    <font>
      <sz val="8"/>
      <color indexed="8"/>
      <name val="Arial"/>
      <family val="2"/>
    </font>
    <font>
      <sz val="10"/>
      <color indexed="8"/>
      <name val="Rockwell"/>
      <family val="1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8"/>
      <color indexed="8"/>
      <name val="Rockwell"/>
      <family val="1"/>
    </font>
    <font>
      <sz val="10"/>
      <name val="Rockwell"/>
      <family val="1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sz val="11"/>
      <color indexed="17"/>
      <name val="Rockwell"/>
      <family val="2"/>
    </font>
    <font>
      <sz val="11"/>
      <color indexed="20"/>
      <name val="Rockwell"/>
      <family val="2"/>
    </font>
    <font>
      <sz val="11"/>
      <color indexed="60"/>
      <name val="Rockwell"/>
      <family val="2"/>
    </font>
    <font>
      <sz val="11"/>
      <color indexed="62"/>
      <name val="Rockwell"/>
      <family val="2"/>
    </font>
    <font>
      <b/>
      <sz val="11"/>
      <color indexed="63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1"/>
      <color indexed="8"/>
      <name val="Rockwell"/>
      <family val="2"/>
    </font>
    <font>
      <sz val="11"/>
      <color indexed="9"/>
      <name val="Rockwell"/>
      <family val="2"/>
    </font>
    <font>
      <b/>
      <sz val="10"/>
      <name val="Rockwell"/>
      <family val="1"/>
    </font>
    <font>
      <i/>
      <sz val="8"/>
      <color indexed="23"/>
      <name val="Rockwell"/>
      <family val="1"/>
    </font>
    <font>
      <sz val="9"/>
      <color indexed="63"/>
      <name val="Rockwell"/>
      <family val="1"/>
    </font>
    <font>
      <sz val="9"/>
      <color indexed="57"/>
      <name val="Rockwell"/>
      <family val="1"/>
    </font>
    <font>
      <b/>
      <sz val="18"/>
      <color indexed="8"/>
      <name val="Rockwell"/>
      <family val="1"/>
    </font>
    <font>
      <sz val="11"/>
      <color theme="1"/>
      <name val="Rockwell"/>
      <family val="2"/>
    </font>
    <font>
      <sz val="11"/>
      <color theme="0"/>
      <name val="Rockwell"/>
      <family val="2"/>
    </font>
    <font>
      <sz val="11"/>
      <color rgb="FF9C0006"/>
      <name val="Rockwell"/>
      <family val="2"/>
    </font>
    <font>
      <b/>
      <sz val="11"/>
      <color rgb="FFFA7D00"/>
      <name val="Rockwell"/>
      <family val="2"/>
    </font>
    <font>
      <b/>
      <sz val="11"/>
      <color theme="0"/>
      <name val="Rockwell"/>
      <family val="2"/>
    </font>
    <font>
      <i/>
      <sz val="11"/>
      <color rgb="FF7F7F7F"/>
      <name val="Rockwell"/>
      <family val="2"/>
    </font>
    <font>
      <sz val="11"/>
      <color rgb="FF006100"/>
      <name val="Rockwell"/>
      <family val="2"/>
    </font>
    <font>
      <b/>
      <sz val="15"/>
      <color theme="3"/>
      <name val="Rockwell"/>
      <family val="2"/>
    </font>
    <font>
      <b/>
      <sz val="13"/>
      <color theme="3"/>
      <name val="Rockwell"/>
      <family val="2"/>
    </font>
    <font>
      <b/>
      <sz val="11"/>
      <color theme="3"/>
      <name val="Rockwell"/>
      <family val="2"/>
    </font>
    <font>
      <sz val="11"/>
      <color rgb="FF3F3F76"/>
      <name val="Rockwell"/>
      <family val="2"/>
    </font>
    <font>
      <sz val="11"/>
      <color rgb="FFFA7D00"/>
      <name val="Rockwell"/>
      <family val="2"/>
    </font>
    <font>
      <sz val="11"/>
      <color rgb="FF9C6500"/>
      <name val="Rockwell"/>
      <family val="2"/>
    </font>
    <font>
      <b/>
      <sz val="11"/>
      <color rgb="FF3F3F3F"/>
      <name val="Rockwell"/>
      <family val="2"/>
    </font>
    <font>
      <b/>
      <sz val="18"/>
      <color theme="3"/>
      <name val="Rockwell"/>
      <family val="2"/>
    </font>
    <font>
      <b/>
      <sz val="11"/>
      <color theme="1"/>
      <name val="Rockwell"/>
      <family val="2"/>
    </font>
    <font>
      <sz val="11"/>
      <color rgb="FFFF0000"/>
      <name val="Rockwell"/>
      <family val="2"/>
    </font>
    <font>
      <sz val="10"/>
      <color theme="1"/>
      <name val="Rockwell"/>
      <family val="1"/>
    </font>
    <font>
      <sz val="8"/>
      <color theme="1"/>
      <name val="Rockwell"/>
      <family val="1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49998000264167786"/>
        <bgColor indexed="64"/>
      </patternFill>
    </fill>
    <fill>
      <patternFill patternType="solid">
        <fgColor theme="4" tint="0.749989986419677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BBC6AE"/>
      </bottom>
    </border>
    <border>
      <left style="thin">
        <color theme="4"/>
      </left>
      <right/>
      <top style="thin">
        <color theme="4"/>
      </top>
      <bottom/>
    </border>
    <border>
      <left style="thin">
        <color indexed="18"/>
      </left>
      <right style="thin">
        <color indexed="18"/>
      </right>
      <top/>
      <bottom/>
    </border>
    <border>
      <left style="thin">
        <color theme="4" tint="0.3999499976634979"/>
      </left>
      <right/>
      <top style="thin">
        <color theme="4" tint="0.3999499976634979"/>
      </top>
      <bottom/>
    </border>
    <border>
      <left/>
      <right/>
      <top style="thin">
        <color theme="4" tint="0.3999499976634979"/>
      </top>
      <bottom/>
    </border>
    <border>
      <left style="thin">
        <color theme="4" tint="0.3999499976634979"/>
      </left>
      <right/>
      <top/>
      <bottom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44" fontId="9" fillId="0" borderId="0" xfId="44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50" fillId="0" borderId="0" xfId="0" applyFont="1" applyFill="1" applyAlignment="1">
      <alignment/>
    </xf>
    <xf numFmtId="44" fontId="50" fillId="0" borderId="0" xfId="44" applyFont="1" applyFill="1" applyAlignment="1">
      <alignment/>
    </xf>
    <xf numFmtId="164" fontId="50" fillId="0" borderId="0" xfId="0" applyNumberFormat="1" applyFont="1" applyFill="1" applyAlignment="1">
      <alignment/>
    </xf>
    <xf numFmtId="2" fontId="50" fillId="0" borderId="0" xfId="44" applyNumberFormat="1" applyFont="1" applyFill="1" applyAlignment="1">
      <alignment/>
    </xf>
    <xf numFmtId="43" fontId="50" fillId="0" borderId="0" xfId="42" applyFont="1" applyFill="1" applyBorder="1" applyAlignment="1">
      <alignment/>
    </xf>
    <xf numFmtId="44" fontId="50" fillId="0" borderId="0" xfId="0" applyNumberFormat="1" applyFont="1" applyBorder="1" applyAlignment="1">
      <alignment/>
    </xf>
    <xf numFmtId="2" fontId="50" fillId="0" borderId="0" xfId="44" applyNumberFormat="1" applyFont="1" applyFill="1" applyAlignment="1">
      <alignment/>
    </xf>
    <xf numFmtId="0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44" fontId="50" fillId="0" borderId="0" xfId="44" applyFont="1" applyFill="1" applyBorder="1" applyAlignment="1">
      <alignment/>
    </xf>
    <xf numFmtId="2" fontId="50" fillId="0" borderId="0" xfId="44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44" fontId="50" fillId="0" borderId="0" xfId="44" applyFont="1" applyFill="1" applyBorder="1" applyAlignment="1">
      <alignment/>
    </xf>
    <xf numFmtId="164" fontId="50" fillId="0" borderId="0" xfId="0" applyNumberFormat="1" applyFont="1" applyFill="1" applyBorder="1" applyAlignment="1">
      <alignment/>
    </xf>
    <xf numFmtId="2" fontId="50" fillId="0" borderId="0" xfId="44" applyNumberFormat="1" applyFont="1" applyFill="1" applyAlignment="1">
      <alignment/>
    </xf>
    <xf numFmtId="2" fontId="50" fillId="0" borderId="0" xfId="44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/>
    </xf>
    <xf numFmtId="43" fontId="50" fillId="0" borderId="0" xfId="42" applyFont="1" applyFill="1" applyBorder="1" applyAlignment="1">
      <alignment/>
    </xf>
    <xf numFmtId="10" fontId="50" fillId="0" borderId="0" xfId="0" applyNumberFormat="1" applyFont="1" applyBorder="1" applyAlignment="1">
      <alignment/>
    </xf>
    <xf numFmtId="43" fontId="50" fillId="0" borderId="0" xfId="42" applyFont="1" applyFill="1" applyBorder="1" applyAlignment="1">
      <alignment/>
    </xf>
    <xf numFmtId="43" fontId="50" fillId="0" borderId="0" xfId="42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14" fontId="9" fillId="0" borderId="11" xfId="0" applyNumberFormat="1" applyFont="1" applyFill="1" applyBorder="1" applyAlignment="1">
      <alignment/>
    </xf>
    <xf numFmtId="14" fontId="50" fillId="0" borderId="11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44" fontId="28" fillId="0" borderId="0" xfId="0" applyNumberFormat="1" applyFont="1" applyFill="1" applyBorder="1" applyAlignment="1">
      <alignment/>
    </xf>
    <xf numFmtId="164" fontId="28" fillId="0" borderId="0" xfId="0" applyNumberFormat="1" applyFont="1" applyFill="1" applyBorder="1" applyAlignment="1">
      <alignment/>
    </xf>
    <xf numFmtId="10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0" fillId="0" borderId="0" xfId="0" applyNumberFormat="1" applyFont="1" applyBorder="1" applyAlignment="1">
      <alignment/>
    </xf>
    <xf numFmtId="0" fontId="52" fillId="34" borderId="13" xfId="0" applyFont="1" applyFill="1" applyBorder="1" applyAlignment="1">
      <alignment horizontal="left" vertical="center"/>
    </xf>
    <xf numFmtId="0" fontId="52" fillId="34" borderId="14" xfId="0" applyFont="1" applyFill="1" applyBorder="1" applyAlignment="1">
      <alignment horizontal="left" vertical="center"/>
    </xf>
    <xf numFmtId="0" fontId="52" fillId="34" borderId="15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left" vertical="center"/>
    </xf>
    <xf numFmtId="14" fontId="53" fillId="34" borderId="15" xfId="0" applyNumberFormat="1" applyFont="1" applyFill="1" applyBorder="1" applyAlignment="1">
      <alignment horizontal="left" vertical="center"/>
    </xf>
    <xf numFmtId="0" fontId="53" fillId="34" borderId="0" xfId="0" applyFont="1" applyFill="1" applyBorder="1" applyAlignment="1">
      <alignment horizontal="left" vertical="center"/>
    </xf>
    <xf numFmtId="0" fontId="53" fillId="34" borderId="15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vertical="center"/>
    </xf>
    <xf numFmtId="0" fontId="54" fillId="0" borderId="16" xfId="0" applyFont="1" applyBorder="1" applyAlignment="1">
      <alignment/>
    </xf>
    <xf numFmtId="164" fontId="54" fillId="35" borderId="16" xfId="0" applyNumberFormat="1" applyFont="1" applyFill="1" applyBorder="1" applyAlignment="1">
      <alignment vertical="center"/>
    </xf>
    <xf numFmtId="164" fontId="54" fillId="35" borderId="16" xfId="0" applyNumberFormat="1" applyFont="1" applyFill="1" applyBorder="1" applyAlignment="1">
      <alignment/>
    </xf>
    <xf numFmtId="0" fontId="54" fillId="0" borderId="17" xfId="0" applyFont="1" applyFill="1" applyBorder="1" applyAlignment="1">
      <alignment vertical="center"/>
    </xf>
    <xf numFmtId="0" fontId="54" fillId="0" borderId="17" xfId="0" applyFont="1" applyBorder="1" applyAlignment="1">
      <alignment/>
    </xf>
    <xf numFmtId="10" fontId="54" fillId="35" borderId="17" xfId="0" applyNumberFormat="1" applyFont="1" applyFill="1" applyBorder="1" applyAlignment="1">
      <alignment vertical="center"/>
    </xf>
    <xf numFmtId="10" fontId="54" fillId="35" borderId="17" xfId="0" applyNumberFormat="1" applyFont="1" applyFill="1" applyBorder="1" applyAlignment="1">
      <alignment/>
    </xf>
    <xf numFmtId="164" fontId="0" fillId="35" borderId="16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10"/>
      </font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Inversiones por porcentaje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08325"/>
          <c:w val="0.8335"/>
          <c:h val="0.818"/>
        </c:manualLayout>
      </c:layout>
      <c:pie3DChart>
        <c:varyColors val="1"/>
        <c:ser>
          <c:idx val="0"/>
          <c:order val="0"/>
          <c:spPr>
            <a:solidFill>
              <a:srgbClr val="72A37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4906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E989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B5B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AA89B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6AE8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DA2A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2BEA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6D9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 Datum Corporation
29%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Wingtip Toys
47%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'Análisis de cartera'!$C$9:$C$16</c:f>
              <c:strCache>
                <c:ptCount val="8"/>
                <c:pt idx="0">
                  <c:v>Altavista</c:v>
                </c:pt>
                <c:pt idx="1">
                  <c:v>Geocities</c:v>
                </c:pt>
                <c:pt idx="2">
                  <c:v>Movicom</c:v>
                </c:pt>
                <c:pt idx="3">
                  <c:v>AOL</c:v>
                </c:pt>
                <c:pt idx="4">
                  <c:v>Atari</c:v>
                </c:pt>
                <c:pt idx="5">
                  <c:v>Vai</c:v>
                </c:pt>
                <c:pt idx="6">
                  <c:v>Voldemort</c:v>
                </c:pt>
                <c:pt idx="7">
                  <c:v>Total</c:v>
                </c:pt>
              </c:strCache>
            </c:strRef>
          </c:cat>
          <c:val>
            <c:numRef>
              <c:f>'Análisis de cartera'!$K$9:$K$16</c:f>
              <c:numCache>
                <c:ptCount val="8"/>
                <c:pt idx="0">
                  <c:v>1739.58</c:v>
                </c:pt>
                <c:pt idx="1">
                  <c:v>1051.56</c:v>
                </c:pt>
                <c:pt idx="2">
                  <c:v>1051.56</c:v>
                </c:pt>
                <c:pt idx="3">
                  <c:v>1495.1999999999998</c:v>
                </c:pt>
                <c:pt idx="4">
                  <c:v>3177.2000000000003</c:v>
                </c:pt>
                <c:pt idx="5">
                  <c:v>3437.0335999999998</c:v>
                </c:pt>
                <c:pt idx="6">
                  <c:v>1644.8</c:v>
                </c:pt>
                <c:pt idx="7">
                  <c:v>13596.9336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44"/>
  </sheetViews>
  <pageMargins left="0.7" right="0.7" top="0.75" bottom="0.75" header="0.3" footer="0.3"/>
  <pageSetup fitToHeight="0" fitToWidth="0"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lanillaexcel.com/?ref=spreadsheet_logo" TargetMode="External" /><Relationship Id="rId3" Type="http://schemas.openxmlformats.org/officeDocument/2006/relationships/hyperlink" Target="http://planillaexcel.com/?ref=spreadsheet_logo" TargetMode="External" /><Relationship Id="rId4" Type="http://schemas.openxmlformats.org/officeDocument/2006/relationships/hyperlink" Target="http://planillaexcel.com/contactanos?ref=spreadsheet_contact" TargetMode="External" /><Relationship Id="rId5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2</xdr:col>
      <xdr:colOff>133350</xdr:colOff>
      <xdr:row>0</xdr:row>
      <xdr:rowOff>285750</xdr:rowOff>
    </xdr:to>
    <xdr:pic>
      <xdr:nvPicPr>
        <xdr:cNvPr id="1" name="Picture 1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171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0</xdr:row>
      <xdr:rowOff>114300</xdr:rowOff>
    </xdr:from>
    <xdr:to>
      <xdr:col>3</xdr:col>
      <xdr:colOff>990600</xdr:colOff>
      <xdr:row>0</xdr:row>
      <xdr:rowOff>333375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371600" y="114300"/>
          <a:ext cx="2533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808080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9</xdr:col>
      <xdr:colOff>847725</xdr:colOff>
      <xdr:row>0</xdr:row>
      <xdr:rowOff>66675</xdr:rowOff>
    </xdr:from>
    <xdr:to>
      <xdr:col>11</xdr:col>
      <xdr:colOff>895350</xdr:colOff>
      <xdr:row>0</xdr:row>
      <xdr:rowOff>295275</xdr:rowOff>
    </xdr:to>
    <xdr:sp>
      <xdr:nvSpPr>
        <xdr:cNvPr id="3" name="TextBox 8">
          <a:hlinkClick r:id="rId4"/>
        </xdr:cNvPr>
        <xdr:cNvSpPr txBox="1">
          <a:spLocks noChangeArrowheads="1"/>
        </xdr:cNvSpPr>
      </xdr:nvSpPr>
      <xdr:spPr>
        <a:xfrm>
          <a:off x="10458450" y="66675"/>
          <a:ext cx="2657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Rockwell"/>
              <a:ea typeface="Rockwell"/>
              <a:cs typeface="Rockwell"/>
            </a:rPr>
            <a:t>¿Necesitas</a:t>
          </a:r>
          <a:r>
            <a:rPr lang="en-US" cap="none" sz="900" b="0" i="0" u="none" baseline="0">
              <a:solidFill>
                <a:srgbClr val="333333"/>
              </a:solidFill>
              <a:latin typeface="Rockwell"/>
              <a:ea typeface="Rockwell"/>
              <a:cs typeface="Rockwell"/>
            </a:rPr>
            <a:t> ayuda con esta planilla?</a:t>
          </a:r>
          <a:r>
            <a:rPr lang="en-US" cap="none" sz="900" b="0" i="0" u="none" baseline="0">
              <a:solidFill>
                <a:srgbClr val="339966"/>
              </a:solidFill>
              <a:latin typeface="Rockwell"/>
              <a:ea typeface="Rockwell"/>
              <a:cs typeface="Rockwell"/>
            </a:rPr>
            <a:t> </a:t>
          </a:r>
          <a:r>
            <a:rPr lang="en-US" cap="none" sz="900" b="0" i="0" u="none" baseline="0">
              <a:solidFill>
                <a:srgbClr val="339966"/>
              </a:solidFill>
              <a:latin typeface="Rockwell"/>
              <a:ea typeface="Rockwell"/>
              <a:cs typeface="Rockwell"/>
            </a:rPr>
            <a:t>Contáctanos</a:t>
          </a:r>
          <a:r>
            <a:rPr lang="en-US" cap="none" sz="900" b="0" i="0" u="none" baseline="0">
              <a:solidFill>
                <a:srgbClr val="339966"/>
              </a:solidFill>
              <a:latin typeface="Rockwell"/>
              <a:ea typeface="Rockwell"/>
              <a:cs typeface="Rockwell"/>
            </a:rPr>
            <a:t> </a:t>
          </a:r>
        </a:p>
      </xdr:txBody>
    </xdr:sp>
    <xdr:clientData/>
  </xdr:twoCellAnchor>
  <xdr:twoCellAnchor>
    <xdr:from>
      <xdr:col>11</xdr:col>
      <xdr:colOff>942975</xdr:colOff>
      <xdr:row>0</xdr:row>
      <xdr:rowOff>104775</xdr:rowOff>
    </xdr:from>
    <xdr:to>
      <xdr:col>11</xdr:col>
      <xdr:colOff>1076325</xdr:colOff>
      <xdr:row>0</xdr:row>
      <xdr:rowOff>247650</xdr:rowOff>
    </xdr:to>
    <xdr:pic>
      <xdr:nvPicPr>
        <xdr:cNvPr id="4" name="Picture 6" descr="1376627143_Mai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63550" y="1047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E47E7E"/>
      </a:hlink>
      <a:folHlink>
        <a:srgbClr val="C8444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24" sqref="I24"/>
    </sheetView>
  </sheetViews>
  <sheetFormatPr defaultColWidth="9.140625" defaultRowHeight="12.75"/>
  <cols>
    <col min="1" max="1" width="1.57421875" style="2" customWidth="1"/>
    <col min="2" max="2" width="15.57421875" style="2" customWidth="1"/>
    <col min="3" max="3" width="26.57421875" style="1" customWidth="1"/>
    <col min="4" max="4" width="27.8515625" style="1" bestFit="1" customWidth="1"/>
    <col min="5" max="5" width="11.140625" style="1" customWidth="1"/>
    <col min="6" max="6" width="12.00390625" style="1" customWidth="1"/>
    <col min="7" max="7" width="16.7109375" style="1" customWidth="1"/>
    <col min="8" max="8" width="11.8515625" style="1" customWidth="1"/>
    <col min="9" max="9" width="20.8515625" style="1" customWidth="1"/>
    <col min="10" max="11" width="19.57421875" style="1" customWidth="1"/>
    <col min="12" max="12" width="19.421875" style="1" customWidth="1"/>
    <col min="13" max="13" width="19.57421875" style="1" customWidth="1"/>
    <col min="14" max="14" width="19.57421875" style="1" bestFit="1" customWidth="1"/>
    <col min="15" max="15" width="20.140625" style="2" bestFit="1" customWidth="1"/>
    <col min="16" max="16" width="72.28125" style="2" bestFit="1" customWidth="1"/>
    <col min="17" max="16384" width="9.140625" style="2" customWidth="1"/>
  </cols>
  <sheetData>
    <row r="1" spans="1:256" ht="30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4" spans="3:13" ht="18.75" customHeight="1">
      <c r="C4" s="46" t="s">
        <v>10</v>
      </c>
      <c r="D4" s="47"/>
      <c r="E4" s="47"/>
      <c r="F4" s="47"/>
      <c r="G4" s="47"/>
      <c r="H4" s="47"/>
      <c r="I4" s="53" t="s">
        <v>7</v>
      </c>
      <c r="J4" s="54"/>
      <c r="K4" s="54"/>
      <c r="L4" s="61">
        <f>SUM(I9:I15)</f>
        <v>13108.1405</v>
      </c>
      <c r="M4" s="56"/>
    </row>
    <row r="5" spans="3:13" ht="18.75" customHeight="1">
      <c r="C5" s="48"/>
      <c r="D5" s="49"/>
      <c r="E5" s="49"/>
      <c r="F5" s="49"/>
      <c r="G5" s="49"/>
      <c r="H5" s="49"/>
      <c r="I5" s="53" t="s">
        <v>8</v>
      </c>
      <c r="J5" s="54"/>
      <c r="K5" s="54"/>
      <c r="L5" s="61">
        <f>SUM(K9:K15)</f>
        <v>13596.9336</v>
      </c>
      <c r="M5" s="56"/>
    </row>
    <row r="6" spans="3:13" ht="18.75" customHeight="1">
      <c r="C6" s="50">
        <f ca="1">TODAY()</f>
        <v>41519</v>
      </c>
      <c r="D6" s="51"/>
      <c r="E6" s="51"/>
      <c r="F6" s="51"/>
      <c r="G6" s="51"/>
      <c r="H6" s="51"/>
      <c r="I6" s="53" t="s">
        <v>14</v>
      </c>
      <c r="J6" s="54"/>
      <c r="K6" s="54"/>
      <c r="L6" s="55">
        <f>L5-L4</f>
        <v>488.7931000000008</v>
      </c>
      <c r="M6" s="56"/>
    </row>
    <row r="7" spans="3:13" ht="19.5" customHeight="1">
      <c r="C7" s="52"/>
      <c r="D7" s="51"/>
      <c r="E7" s="51"/>
      <c r="F7" s="51"/>
      <c r="G7" s="51"/>
      <c r="H7" s="51"/>
      <c r="I7" s="57" t="s">
        <v>12</v>
      </c>
      <c r="J7" s="58"/>
      <c r="K7" s="58"/>
      <c r="L7" s="59">
        <f>(L5/L4)-100%</f>
        <v>0.037289278368659584</v>
      </c>
      <c r="M7" s="60"/>
    </row>
    <row r="8" spans="2:16" s="3" customFormat="1" ht="25.5">
      <c r="B8" s="43" t="s">
        <v>18</v>
      </c>
      <c r="C8" s="44" t="s">
        <v>9</v>
      </c>
      <c r="D8" s="44" t="s">
        <v>5</v>
      </c>
      <c r="E8" s="8" t="s">
        <v>6</v>
      </c>
      <c r="F8" s="8" t="s">
        <v>0</v>
      </c>
      <c r="G8" s="8" t="s">
        <v>16</v>
      </c>
      <c r="H8" s="8" t="s">
        <v>2</v>
      </c>
      <c r="I8" s="8" t="s">
        <v>15</v>
      </c>
      <c r="J8" s="8" t="s">
        <v>3</v>
      </c>
      <c r="K8" s="8" t="s">
        <v>1</v>
      </c>
      <c r="L8" s="8" t="s">
        <v>13</v>
      </c>
      <c r="M8" s="8" t="s">
        <v>4</v>
      </c>
      <c r="N8" s="42" t="s">
        <v>17</v>
      </c>
      <c r="O8" s="42" t="s">
        <v>19</v>
      </c>
      <c r="P8" s="41" t="s">
        <v>34</v>
      </c>
    </row>
    <row r="9" spans="2:16" ht="15.75" customHeight="1">
      <c r="B9" s="33">
        <v>41333</v>
      </c>
      <c r="C9" s="4" t="s">
        <v>20</v>
      </c>
      <c r="D9" s="4" t="s">
        <v>24</v>
      </c>
      <c r="E9" s="4" t="s">
        <v>25</v>
      </c>
      <c r="F9" s="4">
        <v>237</v>
      </c>
      <c r="G9" s="7">
        <v>6.31</v>
      </c>
      <c r="H9" s="7">
        <v>20.31</v>
      </c>
      <c r="I9" s="7">
        <f>('Análisis de cartera'!$F$9:$F$15*'Análisis de cartera'!$G$9:$G$15)+'Análisis de cartera'!$H$9:$H$15</f>
        <v>1515.7799999999997</v>
      </c>
      <c r="J9" s="7">
        <v>7.34</v>
      </c>
      <c r="K9" s="7">
        <f>'Análisis de cartera'!$F$9:$F$15*'Análisis de cartera'!$J$9:$J$15</f>
        <v>1739.58</v>
      </c>
      <c r="L9" s="6">
        <f>'Análisis de cartera'!$K$9:$K$15-'Análisis de cartera'!$I$9:$I$15</f>
        <v>223.80000000000018</v>
      </c>
      <c r="M9" s="5">
        <f>'Análisis de cartera'!$K9/'Análisis de cartera'!$I9-1</f>
        <v>0.14764675612555922</v>
      </c>
      <c r="N9" s="12">
        <f aca="true" t="shared" si="0" ref="N9:N15">$C$6-B9</f>
        <v>186</v>
      </c>
      <c r="O9" s="13">
        <f>'Análisis de cartera'!$N9/30</f>
        <v>6.2</v>
      </c>
      <c r="P9" s="45" t="str">
        <f>CONCATENATE("Ud. Está ",IF(L9&gt;0,"ganando ","perdiendo "),TEXT('Análisis de cartera'!$M9,"0.00%")," en ",N9," días ","o ",TEXT(O9,"0.00")," meses")</f>
        <v>Ud. Está ganando 14.76% en 186 días o 6.20 meses</v>
      </c>
    </row>
    <row r="10" spans="2:16" ht="15.75" customHeight="1">
      <c r="B10" s="33">
        <v>41386</v>
      </c>
      <c r="C10" s="4" t="s">
        <v>21</v>
      </c>
      <c r="D10" s="4" t="s">
        <v>24</v>
      </c>
      <c r="E10" s="4" t="s">
        <v>26</v>
      </c>
      <c r="F10" s="4">
        <v>127</v>
      </c>
      <c r="G10" s="7">
        <v>7.83</v>
      </c>
      <c r="H10" s="7">
        <v>20.202</v>
      </c>
      <c r="I10" s="7">
        <f>('Análisis de cartera'!$F$9:$F$15*'Análisis de cartera'!$G$9:$G$15)+'Análisis de cartera'!$H$9:$H$15</f>
        <v>1014.612</v>
      </c>
      <c r="J10" s="7">
        <v>8.28</v>
      </c>
      <c r="K10" s="7">
        <f>'Análisis de cartera'!$F$9:$F$15*'Análisis de cartera'!$J$9:$J$15</f>
        <v>1051.56</v>
      </c>
      <c r="L10" s="6">
        <f>'Análisis de cartera'!$K$9:$K$15-'Análisis de cartera'!$I$9:$I$15</f>
        <v>36.94799999999998</v>
      </c>
      <c r="M10" s="5">
        <f>'Análisis de cartera'!$K10/'Análisis de cartera'!$I10-1</f>
        <v>0.03641589100069775</v>
      </c>
      <c r="N10" s="12">
        <f t="shared" si="0"/>
        <v>133</v>
      </c>
      <c r="O10" s="13">
        <f>'Análisis de cartera'!$N10/30</f>
        <v>4.433333333333334</v>
      </c>
      <c r="P10" s="16" t="str">
        <f>CONCATENATE("Ud. Está ",IF(L10&gt;0,"ganando ","perdiendo "),TEXT('Análisis de cartera'!$M10,"0.00%")," en ",N10," días ","o ",TEXT(O10,"0.00")," meses")</f>
        <v>Ud. Está ganando 3.64% en 133 días o 4.43 meses</v>
      </c>
    </row>
    <row r="11" spans="2:16" ht="15.75" customHeight="1">
      <c r="B11" s="33">
        <v>41393</v>
      </c>
      <c r="C11" s="4" t="s">
        <v>22</v>
      </c>
      <c r="D11" s="4" t="s">
        <v>24</v>
      </c>
      <c r="E11" s="4" t="s">
        <v>27</v>
      </c>
      <c r="F11" s="4">
        <v>127</v>
      </c>
      <c r="G11" s="7">
        <v>8.07</v>
      </c>
      <c r="H11" s="7">
        <v>26</v>
      </c>
      <c r="I11" s="7">
        <f>('Análisis de cartera'!$F$9:$F$15*'Análisis de cartera'!$G$9:$G$15)+'Análisis de cartera'!$H$9:$H$15</f>
        <v>1050.89</v>
      </c>
      <c r="J11" s="7">
        <v>8.28</v>
      </c>
      <c r="K11" s="7">
        <f>'Análisis de cartera'!$F$9:$F$15*'Análisis de cartera'!$J$9:$J$15</f>
        <v>1051.56</v>
      </c>
      <c r="L11" s="6">
        <f>'Análisis de cartera'!$K$9:$K$15-'Análisis de cartera'!$I$9:$I$15</f>
        <v>0.6699999999998454</v>
      </c>
      <c r="M11" s="5">
        <f>'Análisis de cartera'!$K11/'Análisis de cartera'!$I11-1</f>
        <v>0.0006375548344734749</v>
      </c>
      <c r="N11" s="12">
        <f t="shared" si="0"/>
        <v>126</v>
      </c>
      <c r="O11" s="13">
        <f>'Análisis de cartera'!$N11/30</f>
        <v>4.2</v>
      </c>
      <c r="P11" s="16" t="str">
        <f>CONCATENATE("Ud. Está ",IF(L11&gt;0,"ganando ","perdiendo "),TEXT('Análisis de cartera'!$M11,"0.00%")," en ",N11," días ","o ",TEXT(O11,"0.00")," meses")</f>
        <v>Ud. Está ganando 0.06% en 126 días o 4.20 meses</v>
      </c>
    </row>
    <row r="12" spans="2:16" ht="15.75" customHeight="1">
      <c r="B12" s="34">
        <v>41473</v>
      </c>
      <c r="C12" s="9" t="s">
        <v>23</v>
      </c>
      <c r="D12" s="4" t="s">
        <v>24</v>
      </c>
      <c r="E12" s="9" t="s">
        <v>23</v>
      </c>
      <c r="F12" s="9">
        <v>24</v>
      </c>
      <c r="G12" s="10">
        <v>61</v>
      </c>
      <c r="H12" s="10">
        <v>25.59</v>
      </c>
      <c r="I12" s="10">
        <f>('Análisis de cartera'!$F$9:$F$15*'Análisis de cartera'!$G$9:$G$15)+'Análisis de cartera'!$H$9:$H$15</f>
        <v>1489.59</v>
      </c>
      <c r="J12" s="10">
        <v>62.3</v>
      </c>
      <c r="K12" s="10">
        <f>'Análisis de cartera'!$F$9:$F$15*'Análisis de cartera'!$J$9:$J$15</f>
        <v>1495.1999999999998</v>
      </c>
      <c r="L12" s="11">
        <f>'Análisis de cartera'!$K$9:$K$15-'Análisis de cartera'!$I$9:$I$15</f>
        <v>5.6099999999999</v>
      </c>
      <c r="M12" s="5">
        <f>'Análisis de cartera'!$K12/'Análisis de cartera'!$I12-1</f>
        <v>0.003766136990715596</v>
      </c>
      <c r="N12" s="12">
        <f t="shared" si="0"/>
        <v>46</v>
      </c>
      <c r="O12" s="13">
        <f>'Análisis de cartera'!$N12/30</f>
        <v>1.5333333333333334</v>
      </c>
      <c r="P12" s="16" t="str">
        <f>CONCATENATE("Ud. Está ",IF(L12&gt;0,"ganando ","perdiendo "),TEXT('Análisis de cartera'!$M12,"0.00%")," en ",N12," días ","o ",TEXT(O12,"0.00")," meses")</f>
        <v>Ud. Está ganando 0.38% en 46 días o 1.53 meses</v>
      </c>
    </row>
    <row r="13" spans="2:16" ht="15.75" customHeight="1">
      <c r="B13" s="34">
        <v>41409</v>
      </c>
      <c r="C13" s="9" t="s">
        <v>28</v>
      </c>
      <c r="D13" s="4" t="s">
        <v>24</v>
      </c>
      <c r="E13" s="9" t="s">
        <v>29</v>
      </c>
      <c r="F13" s="9">
        <v>338</v>
      </c>
      <c r="G13" s="10">
        <v>8.849</v>
      </c>
      <c r="H13" s="10">
        <v>20.6</v>
      </c>
      <c r="I13" s="10">
        <f>('Análisis de cartera'!$F$9:$F$15*'Análisis de cartera'!$G$9:$G$15)+'Análisis de cartera'!$H$9:$H$15</f>
        <v>3011.562</v>
      </c>
      <c r="J13" s="10">
        <v>9.4</v>
      </c>
      <c r="K13" s="10">
        <f>'Análisis de cartera'!$F$9:$F$15*'Análisis de cartera'!$J$9:$J$15</f>
        <v>3177.2000000000003</v>
      </c>
      <c r="L13" s="11">
        <f>'Análisis de cartera'!$K$9:$K$15-'Análisis de cartera'!$I$9:$I$15</f>
        <v>165.63800000000037</v>
      </c>
      <c r="M13" s="5">
        <f>'Análisis de cartera'!$K13/'Análisis de cartera'!$I13-1</f>
        <v>0.055000693992021565</v>
      </c>
      <c r="N13" s="15">
        <f t="shared" si="0"/>
        <v>110</v>
      </c>
      <c r="O13" s="29">
        <f>'Análisis de cartera'!$N13/30</f>
        <v>3.6666666666666665</v>
      </c>
      <c r="P13" s="16" t="str">
        <f>CONCATENATE("Ud. Está ",IF(L13&gt;0,"ganando ","perdiendo "),TEXT('Análisis de cartera'!$M13,"0.00%")," en ",N13," días ","o ",TEXT(O13,"0.00")," meses")</f>
        <v>Ud. Está ganando 5.50% en 110 días o 3.67 meses</v>
      </c>
    </row>
    <row r="14" spans="2:16" ht="15.75" customHeight="1">
      <c r="B14" s="34">
        <v>41498</v>
      </c>
      <c r="C14" s="17" t="s">
        <v>30</v>
      </c>
      <c r="D14" s="4" t="s">
        <v>24</v>
      </c>
      <c r="E14" s="17" t="s">
        <v>31</v>
      </c>
      <c r="F14" s="20">
        <v>37037</v>
      </c>
      <c r="G14" s="18">
        <f>0.0945</f>
        <v>0.0945</v>
      </c>
      <c r="H14" s="18">
        <v>21.7</v>
      </c>
      <c r="I14" s="18">
        <f>('Análisis de cartera'!$F$9:$F$15*'Análisis de cartera'!$G$9:$G$15)+'Análisis de cartera'!$H$9:$H$15</f>
        <v>3521.6965</v>
      </c>
      <c r="J14" s="18">
        <f>9.28/100</f>
        <v>0.0928</v>
      </c>
      <c r="K14" s="18">
        <f>'Análisis de cartera'!$F$9:$F$15*'Análisis de cartera'!$J$9:$J$15</f>
        <v>3437.0335999999998</v>
      </c>
      <c r="L14" s="27">
        <f>'Análisis de cartera'!$K$9:$K$15-'Análisis de cartera'!$I$9:$I$15</f>
        <v>-84.66290000000026</v>
      </c>
      <c r="M14" s="5">
        <f>'Análisis de cartera'!$K14/'Análisis de cartera'!$I14-1</f>
        <v>-0.024040373723289377</v>
      </c>
      <c r="N14" s="19">
        <f t="shared" si="0"/>
        <v>21</v>
      </c>
      <c r="O14" s="29">
        <f>'Análisis de cartera'!$N14/30</f>
        <v>0.7</v>
      </c>
      <c r="P14" s="16" t="str">
        <f>CONCATENATE("Ud. Está ",IF(L14&gt;0,"ganando ","perdiendo "),TEXT('Análisis de cartera'!$M14,"0.00%")," en ",N14," días ","o ",TEXT(O14,"0.00")," meses")</f>
        <v>Ud. Está perdiendo -2.40% en 21 días o 0.70 meses</v>
      </c>
    </row>
    <row r="15" spans="2:16" ht="15.75" customHeight="1">
      <c r="B15" s="34">
        <v>41500</v>
      </c>
      <c r="C15" s="17" t="s">
        <v>32</v>
      </c>
      <c r="D15" s="4" t="s">
        <v>24</v>
      </c>
      <c r="E15" s="17" t="s">
        <v>33</v>
      </c>
      <c r="F15" s="21">
        <v>64</v>
      </c>
      <c r="G15" s="22">
        <v>23.1</v>
      </c>
      <c r="H15" s="22">
        <v>25.61</v>
      </c>
      <c r="I15" s="22">
        <f>('Análisis de cartera'!$F$9:$F$15*'Análisis de cartera'!$G$9:$G$15)+'Análisis de cartera'!$H$9:$H$15</f>
        <v>1504.01</v>
      </c>
      <c r="J15" s="22">
        <v>25.7</v>
      </c>
      <c r="K15" s="22">
        <f>'Análisis de cartera'!$F$9:$F$15*'Análisis de cartera'!$J$9:$J$15</f>
        <v>1644.8</v>
      </c>
      <c r="L15" s="23">
        <f>'Análisis de cartera'!$K$9:$K$15-'Análisis de cartera'!$I$9:$I$15</f>
        <v>140.78999999999996</v>
      </c>
      <c r="M15" s="28">
        <f>'Análisis de cartera'!$K15/'Análisis de cartera'!$I15-1</f>
        <v>0.09360974993517335</v>
      </c>
      <c r="N15" s="24">
        <f t="shared" si="0"/>
        <v>19</v>
      </c>
      <c r="O15" s="30">
        <f>'Análisis de cartera'!$N15/30</f>
        <v>0.6333333333333333</v>
      </c>
      <c r="P15" s="16" t="str">
        <f>CONCATENATE("Ud. Está ",IF(L15&gt;0,"ganando ","perdiendo "),TEXT('Análisis de cartera'!$M15,"0.00%")," en ",N15," días ","o ",TEXT(O15,"0.00")," meses")</f>
        <v>Ud. Está ganando 9.36% en 19 días o 0.63 meses</v>
      </c>
    </row>
    <row r="16" spans="2:16" ht="15.75" customHeight="1">
      <c r="B16" s="32"/>
      <c r="C16" s="35" t="s">
        <v>11</v>
      </c>
      <c r="D16" s="35"/>
      <c r="E16" s="35"/>
      <c r="F16" s="35"/>
      <c r="G16" s="36"/>
      <c r="H16" s="36"/>
      <c r="I16" s="36">
        <f>SUBTOTAL(109,I9:I15)</f>
        <v>13108.1405</v>
      </c>
      <c r="J16" s="36"/>
      <c r="K16" s="36">
        <f>SUBTOTAL(109,K9:K15)</f>
        <v>13596.9336</v>
      </c>
      <c r="L16" s="37">
        <f>SUBTOTAL(109,L9:L15)</f>
        <v>488.7931</v>
      </c>
      <c r="M16" s="38">
        <f>K16/I16-100%</f>
        <v>0.037289278368659584</v>
      </c>
      <c r="N16" s="39"/>
      <c r="O16" s="40"/>
      <c r="P16" s="40"/>
    </row>
    <row r="17" spans="3:15" ht="15.75" customHeight="1">
      <c r="C17" s="21"/>
      <c r="D17" s="21"/>
      <c r="E17" s="21"/>
      <c r="F17" s="21"/>
      <c r="G17" s="22"/>
      <c r="H17" s="22"/>
      <c r="I17" s="22"/>
      <c r="J17" s="22"/>
      <c r="K17" s="22"/>
      <c r="L17" s="23"/>
      <c r="M17" s="28"/>
      <c r="N17" s="25"/>
      <c r="O17" s="26"/>
    </row>
    <row r="18" spans="3:14" ht="15.75" customHeight="1">
      <c r="C18" s="2"/>
      <c r="D18" s="2"/>
      <c r="E18" s="2"/>
      <c r="F18" s="2"/>
      <c r="G18" s="2"/>
      <c r="H18" s="14"/>
      <c r="I18" s="2"/>
      <c r="J18" s="2"/>
      <c r="K18" s="2"/>
      <c r="L18" s="2"/>
      <c r="M18" s="2"/>
      <c r="N18" s="2"/>
    </row>
    <row r="19" spans="3:14" ht="15.75" customHeight="1">
      <c r="C19" s="2"/>
      <c r="D19" s="2"/>
      <c r="E19" s="2"/>
      <c r="F19" s="2"/>
      <c r="G19" s="2"/>
      <c r="H19" s="14"/>
      <c r="I19" s="2"/>
      <c r="J19" s="2"/>
      <c r="K19" s="2"/>
      <c r="L19" s="2"/>
      <c r="M19" s="2"/>
      <c r="N19" s="2"/>
    </row>
    <row r="20" spans="3:14" ht="15.75" customHeight="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3:14" ht="15.75" customHeight="1">
      <c r="C21" s="2"/>
      <c r="D21" s="2"/>
      <c r="E21" s="2"/>
      <c r="F21" s="2"/>
      <c r="G21" s="2"/>
      <c r="H21" s="2"/>
      <c r="I21" s="2"/>
      <c r="J21" s="2"/>
      <c r="K21" s="2"/>
      <c r="M21" s="2" t="str">
        <f>TEXT(M9,0%)</f>
        <v>0</v>
      </c>
      <c r="N21" s="2"/>
    </row>
    <row r="22" spans="3:14" ht="15.75" customHeight="1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3:14" ht="15.75" customHeight="1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3:14" ht="15.75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3:14" ht="15.7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3:14" ht="15.7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3:14" ht="15.75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3:14" ht="15.75" customHeight="1" hidden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3:14" ht="15.75" customHeight="1" hidden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3:14" ht="15.75" customHeigh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3:14" ht="15.75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3:14" ht="15.75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3:14" ht="15.75" customHeight="1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3:14" ht="15.7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3:14" ht="15.75" customHeigh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3:14" ht="15.75" customHeigh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3:14" ht="15.75" customHeight="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3:14" ht="15.7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3:14" ht="15.75" customHeight="1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3:14" ht="15.7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3:14" ht="15.7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3:14" ht="15.75" customHeigh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3:14" ht="15.7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ht="15.7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3:14" ht="15.75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3:14" ht="15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3:14" ht="15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ht="15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ht="15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ht="15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ht="15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ht="15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ht="15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ht="15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ht="15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3:14" ht="15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3:14" ht="15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3:14" ht="15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3:14" ht="15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3:14" ht="15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3:14" ht="15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3:14" ht="15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3:14" ht="15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3:14" ht="15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ht="25.5" customHeight="1">
      <c r="N65" s="2"/>
    </row>
  </sheetData>
  <sheetProtection/>
  <mergeCells count="10">
    <mergeCell ref="C4:H5"/>
    <mergeCell ref="C6:H7"/>
    <mergeCell ref="I6:K6"/>
    <mergeCell ref="L6:M6"/>
    <mergeCell ref="I7:K7"/>
    <mergeCell ref="L7:M7"/>
    <mergeCell ref="I5:K5"/>
    <mergeCell ref="L5:M5"/>
    <mergeCell ref="I4:K4"/>
    <mergeCell ref="L4:M4"/>
  </mergeCells>
  <conditionalFormatting sqref="L9:L17">
    <cfRule type="iconSet" priority="5" dxfId="0">
      <iconSet iconSet="3Arrows">
        <cfvo type="percentile" val="0"/>
        <cfvo type="num" val="-100"/>
        <cfvo type="num" val="100"/>
      </iconSet>
    </cfRule>
  </conditionalFormatting>
  <conditionalFormatting sqref="L6:M7 L9:M17">
    <cfRule type="cellIs" priority="3" dxfId="0" operator="lessThan">
      <formula>0</formula>
    </cfRule>
  </conditionalFormatting>
  <conditionalFormatting sqref="K17 K9:K15">
    <cfRule type="dataBar" priority="20" dxfId="0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{80571865-f50d-4da1-87b2-c2ef2452ad48}</x14:id>
        </ext>
      </extLst>
    </cfRule>
  </conditionalFormatting>
  <dataValidations count="3">
    <dataValidation allowBlank="1" showInputMessage="1" showErrorMessage="1" prompt="Cantidad de días desde la compra del papel" sqref="N8"/>
    <dataValidation allowBlank="1" showInputMessage="1" showErrorMessage="1" prompt="Meses desde que se compró el papel" sqref="O8"/>
    <dataValidation allowBlank="1" showInputMessage="1" showErrorMessage="1" prompt="Poner la cotización del día" sqref="J8"/>
  </dataValidations>
  <printOptions/>
  <pageMargins left="0.5" right="0.5" top="0.75" bottom="0.5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571865-f50d-4da1-87b2-c2ef2452ad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K17 K9:K15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Portfolio analysis</dc:title>
  <dc:subject/>
  <dc:creator/>
  <cp:keywords/>
  <dc:description/>
  <cp:lastModifiedBy/>
  <dcterms:created xsi:type="dcterms:W3CDTF">2013-06-19T11:51:32Z</dcterms:created>
  <dcterms:modified xsi:type="dcterms:W3CDTF">2013-09-03T00:01:14Z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TC100738839990</vt:lpwstr>
  </property>
</Properties>
</file>