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3820"/>
  <bookViews>
    <workbookView xWindow="-30" yWindow="-45" windowWidth="13230" windowHeight="8280"/>
  </bookViews>
  <sheets>
    <sheet name="Presupuesto mensual personal" sheetId="1" r:id="rId1"/>
  </sheets>
  <definedNames>
    <definedName name="_xlnm.Print_Area" localSheetId="0">'Presupuesto mensual personal'!$A$1:$L$38</definedName>
  </definedNames>
  <calcPr calcId="145621"/>
  <webPublishing codePage="1252"/>
</workbook>
</file>

<file path=xl/calcChain.xml><?xml version="1.0" encoding="utf-8"?>
<calcChain xmlns="http://schemas.openxmlformats.org/spreadsheetml/2006/main">
  <c r="E12" i="1" l="1"/>
  <c r="E31" i="1" l="1"/>
  <c r="J17" i="1"/>
  <c r="J24" i="1"/>
  <c r="J38" i="1"/>
  <c r="J28" i="1"/>
  <c r="J29" i="1"/>
  <c r="J30" i="1"/>
  <c r="J21" i="1"/>
  <c r="J22" i="1"/>
  <c r="J23" i="1"/>
  <c r="J12" i="1"/>
  <c r="J13" i="1"/>
  <c r="J14" i="1"/>
  <c r="J15" i="1"/>
  <c r="J16" i="1"/>
  <c r="J42" i="1"/>
  <c r="J43" i="1"/>
  <c r="J44" i="1"/>
  <c r="J45" i="1"/>
  <c r="J46" i="1"/>
  <c r="J47" i="1"/>
  <c r="J48" i="1"/>
  <c r="J49" i="1"/>
  <c r="J50" i="1"/>
  <c r="E51" i="1"/>
  <c r="E52" i="1"/>
  <c r="E53" i="1"/>
  <c r="E54" i="1"/>
  <c r="E55" i="1"/>
  <c r="E56" i="1"/>
  <c r="E57" i="1"/>
  <c r="E42" i="1"/>
  <c r="E43" i="1"/>
  <c r="E44" i="1"/>
  <c r="E45" i="1"/>
  <c r="E46" i="1"/>
  <c r="E35" i="1"/>
  <c r="E36" i="1"/>
  <c r="E37" i="1"/>
  <c r="J35" i="1"/>
  <c r="J36" i="1"/>
  <c r="J37" i="1"/>
  <c r="E25" i="1"/>
  <c r="E26" i="1"/>
  <c r="E27" i="1"/>
  <c r="E28" i="1"/>
  <c r="E29" i="1"/>
  <c r="E30" i="1"/>
  <c r="E13" i="1"/>
  <c r="E14" i="1"/>
  <c r="E15" i="1"/>
  <c r="E16" i="1"/>
  <c r="E17" i="1"/>
  <c r="E18" i="1"/>
  <c r="E19" i="1"/>
  <c r="E20" i="1"/>
  <c r="E21" i="1"/>
  <c r="I31" i="1"/>
  <c r="H31" i="1"/>
  <c r="I25" i="1"/>
  <c r="H25" i="1"/>
  <c r="I18" i="1"/>
  <c r="H18" i="1"/>
  <c r="D58" i="1"/>
  <c r="C58" i="1"/>
  <c r="D47" i="1"/>
  <c r="C47" i="1"/>
  <c r="D38" i="1"/>
  <c r="C38" i="1"/>
  <c r="I39" i="1"/>
  <c r="H39" i="1"/>
  <c r="D32" i="1"/>
  <c r="C32" i="1"/>
  <c r="I51" i="1"/>
  <c r="H51" i="1"/>
  <c r="D22" i="1"/>
  <c r="C22" i="1"/>
  <c r="E6" i="1"/>
  <c r="E9" i="1"/>
  <c r="E64" i="1" l="1"/>
  <c r="E62" i="1"/>
  <c r="J4" i="1"/>
  <c r="E58" i="1"/>
  <c r="E22" i="1"/>
  <c r="J31" i="1"/>
  <c r="J25" i="1"/>
  <c r="J18" i="1"/>
  <c r="E47" i="1"/>
  <c r="E38" i="1"/>
  <c r="J39" i="1"/>
  <c r="E32" i="1"/>
  <c r="J51" i="1"/>
  <c r="E66" i="1" l="1"/>
  <c r="J6" i="1"/>
  <c r="J8" i="1" s="1"/>
</calcChain>
</file>

<file path=xl/sharedStrings.xml><?xml version="1.0" encoding="utf-8"?>
<sst xmlns="http://schemas.openxmlformats.org/spreadsheetml/2006/main" count="123" uniqueCount="70">
  <si>
    <t>Costo previsto</t>
  </si>
  <si>
    <t>Costo real</t>
  </si>
  <si>
    <t>Diferencia</t>
  </si>
  <si>
    <t>Hipoteca o alquiler</t>
  </si>
  <si>
    <t>Teléfono</t>
  </si>
  <si>
    <t>Gas</t>
  </si>
  <si>
    <t>Agua y alcantarillado</t>
  </si>
  <si>
    <t>Cableado</t>
  </si>
  <si>
    <t>Eliminación de residuos</t>
  </si>
  <si>
    <t>Mantenimiento o reparaciones</t>
  </si>
  <si>
    <t>Suministros</t>
  </si>
  <si>
    <t>Otros</t>
  </si>
  <si>
    <t>Seguros</t>
  </si>
  <si>
    <t>Licencias</t>
  </si>
  <si>
    <t>Combustible</t>
  </si>
  <si>
    <t>Mantenimiento</t>
  </si>
  <si>
    <t>Hogar</t>
  </si>
  <si>
    <t>Salud</t>
  </si>
  <si>
    <t>Vida</t>
  </si>
  <si>
    <t>Comestibles</t>
  </si>
  <si>
    <t>Alimentación</t>
  </si>
  <si>
    <t>Juguetes</t>
  </si>
  <si>
    <t>Médico</t>
  </si>
  <si>
    <t>Arreglos</t>
  </si>
  <si>
    <t>Ropa</t>
  </si>
  <si>
    <t>Pelo y uñas</t>
  </si>
  <si>
    <t>Gimnasio</t>
  </si>
  <si>
    <t>Restaurantes</t>
  </si>
  <si>
    <t>Vídeo y DVD</t>
  </si>
  <si>
    <t>CD</t>
  </si>
  <si>
    <t>Películas</t>
  </si>
  <si>
    <t>Conciertos</t>
  </si>
  <si>
    <t>Teatro</t>
  </si>
  <si>
    <t>Tintorería</t>
  </si>
  <si>
    <t>Personal</t>
  </si>
  <si>
    <t>Estatal</t>
  </si>
  <si>
    <t>Local</t>
  </si>
  <si>
    <t>Tasas o cuotas</t>
  </si>
  <si>
    <t>Estudiante</t>
  </si>
  <si>
    <t>Presupuesto mensual personal</t>
  </si>
  <si>
    <t>Ingresos adicionales</t>
  </si>
  <si>
    <t>Total de ingresos mensuales</t>
  </si>
  <si>
    <t>Gastos de autobús y taxi</t>
  </si>
  <si>
    <t>Electricidad</t>
  </si>
  <si>
    <t>Pagos de automóvil</t>
  </si>
  <si>
    <t>Eventos deportivos</t>
  </si>
  <si>
    <t>Tarjeta de crédito</t>
  </si>
  <si>
    <t>Cuenta de jubilación</t>
  </si>
  <si>
    <t>Cuenta de inversión</t>
  </si>
  <si>
    <t>VIVIENDA</t>
  </si>
  <si>
    <t>OCIO</t>
  </si>
  <si>
    <t>PRÉSTAMOS</t>
  </si>
  <si>
    <t>TRANSPORTE</t>
  </si>
  <si>
    <t>IMPUESTOS</t>
  </si>
  <si>
    <t>SEGUROS</t>
  </si>
  <si>
    <t>ALIMENTACIÓN</t>
  </si>
  <si>
    <t>AHORROS O INVERSIONES</t>
  </si>
  <si>
    <t>ANIMALES</t>
  </si>
  <si>
    <t>CUIDADO PERSONAL</t>
  </si>
  <si>
    <t>TOTAL DE COSTO PREVISTO</t>
  </si>
  <si>
    <t>TOTAL DE COSTO REAL</t>
  </si>
  <si>
    <t>DIFERENCIA DE TOTALES</t>
  </si>
  <si>
    <t>Total</t>
  </si>
  <si>
    <t>SALDO PREVISTO (Ingresos previstos menos gastos)</t>
  </si>
  <si>
    <t>SALDO REAL (Ingresos reales menos gastos)</t>
  </si>
  <si>
    <t>DIFERENCIA (Real menos previsto)</t>
  </si>
  <si>
    <t>INGRESO MENSUAL PREVISTO</t>
  </si>
  <si>
    <t>INGRESO MENSUAL REAL</t>
  </si>
  <si>
    <t>Nacional</t>
  </si>
  <si>
    <t>Ingreso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</si>
</sst>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,##0\ &quot;€&quot;_);[Red]\(#,##0\ &quot;€&quot;\)"/>
    <numFmt numFmtId="170" formatCode="&quot;$&quot;#,##0.00"/>
  </numFmts>
  <fonts count="9" x14ac:knownFonts="1">
    <font>
      <sz val="10"/>
      <color theme="1"/>
      <name val="Calibri"/>
      <family val="2"/>
      <scheme val="minor"/>
    </font>
    <font>
      <sz val="8"/>
      <color theme="1"/>
      <name val="Arial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0"/>
      <color indexed="63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7" xfId="0" applyFont="1" applyFill="1" applyBorder="1" applyAlignment="1">
      <alignment shrinkToFi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70" fontId="6" fillId="0" borderId="8" xfId="0" applyNumberFormat="1" applyFont="1" applyFill="1" applyBorder="1"/>
    <xf numFmtId="170" fontId="6" fillId="0" borderId="9" xfId="0" applyNumberFormat="1" applyFont="1" applyFill="1" applyBorder="1" applyAlignment="1">
      <alignment horizontal="right" vertical="center"/>
    </xf>
    <xf numFmtId="170" fontId="6" fillId="0" borderId="9" xfId="0" applyNumberFormat="1" applyFont="1" applyFill="1" applyBorder="1"/>
    <xf numFmtId="170" fontId="7" fillId="0" borderId="8" xfId="0" applyNumberFormat="1" applyFont="1" applyFill="1" applyBorder="1"/>
    <xf numFmtId="44" fontId="6" fillId="0" borderId="8" xfId="1" applyFont="1" applyFill="1" applyBorder="1"/>
    <xf numFmtId="44" fontId="6" fillId="0" borderId="9" xfId="1" applyFont="1" applyFill="1" applyBorder="1" applyAlignment="1">
      <alignment horizontal="right" vertical="center"/>
    </xf>
    <xf numFmtId="44" fontId="6" fillId="0" borderId="9" xfId="1" applyFont="1" applyFill="1" applyBorder="1"/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170" fontId="3" fillId="3" borderId="1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170" fontId="4" fillId="4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shrinkToFit="1"/>
    </xf>
    <xf numFmtId="170" fontId="4" fillId="4" borderId="1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 shrinkToFit="1"/>
    </xf>
    <xf numFmtId="0" fontId="4" fillId="3" borderId="14" xfId="0" applyFont="1" applyFill="1" applyBorder="1" applyAlignment="1">
      <alignment horizontal="left" vertical="center" shrinkToFit="1"/>
    </xf>
    <xf numFmtId="170" fontId="4" fillId="4" borderId="15" xfId="1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left" vertical="center" shrinkToFit="1"/>
    </xf>
    <xf numFmtId="44" fontId="4" fillId="4" borderId="17" xfId="1" applyFont="1" applyFill="1" applyBorder="1" applyAlignment="1">
      <alignment horizontal="right" vertical="center"/>
    </xf>
    <xf numFmtId="170" fontId="4" fillId="4" borderId="17" xfId="1" applyNumberFormat="1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left" vertical="center" shrinkToFit="1"/>
    </xf>
    <xf numFmtId="0" fontId="4" fillId="3" borderId="19" xfId="0" applyFont="1" applyFill="1" applyBorder="1" applyAlignment="1">
      <alignment horizontal="left" vertical="center" shrinkToFit="1"/>
    </xf>
    <xf numFmtId="44" fontId="4" fillId="4" borderId="20" xfId="1" applyFont="1" applyFill="1" applyBorder="1" applyAlignment="1">
      <alignment horizontal="right" vertical="center"/>
    </xf>
    <xf numFmtId="44" fontId="6" fillId="0" borderId="0" xfId="1" applyFont="1" applyFill="1" applyBorder="1" applyAlignment="1">
      <alignment shrinkToFit="1"/>
    </xf>
    <xf numFmtId="44" fontId="6" fillId="0" borderId="0" xfId="1" applyFont="1" applyFill="1" applyBorder="1"/>
    <xf numFmtId="44" fontId="6" fillId="0" borderId="0" xfId="1" applyFont="1" applyFill="1" applyBorder="1" applyAlignment="1">
      <alignment horizontal="right" vertical="center"/>
    </xf>
    <xf numFmtId="0" fontId="0" fillId="0" borderId="0" xfId="0" applyBorder="1"/>
    <xf numFmtId="44" fontId="3" fillId="0" borderId="0" xfId="1" applyFont="1" applyBorder="1" applyAlignment="1">
      <alignment horizontal="left" vertical="center"/>
    </xf>
  </cellXfs>
  <cellStyles count="2">
    <cellStyle name="Currency" xfId="1" builtinId="4"/>
    <cellStyle name="Normal" xfId="0" builtinId="0" customBuiltin="1"/>
  </cellStyles>
  <dxfs count="1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70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70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70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70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70" formatCode="&quot;$&quot;#,##0.00"/>
      <fill>
        <patternFill patternType="none">
          <fgColor indexed="64"/>
          <bgColor indexed="65"/>
        </patternFill>
      </fill>
      <border outline="0">
        <right style="thin">
          <color theme="4" tint="0.39994506668294322"/>
        </right>
      </border>
    </dxf>
    <dxf>
      <font>
        <u val="none"/>
        <vertAlign val="baseline"/>
        <sz val="10"/>
        <name val="Calibri"/>
        <scheme val="minor"/>
      </font>
      <numFmt numFmtId="170" formatCode="&quot;$&quot;#,##0.00"/>
      <fill>
        <patternFill patternType="none">
          <fgColor indexed="64"/>
          <bgColor indexed="65"/>
        </patternFill>
      </fill>
      <border outline="0">
        <right style="thin">
          <color theme="4" tint="0.39994506668294322"/>
        </right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70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70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70" formatCode="&quot;$&quot;#,##0.0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b/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a1" ref="B11:E22" totalsRowCount="1" headerRowDxfId="119" dataDxfId="118" totalsRowDxfId="116" tableBorderDxfId="117">
  <autoFilter ref="B11:E21"/>
  <tableColumns count="4">
    <tableColumn id="1" name="VIVIENDA" totalsRowLabel="Total" dataDxfId="115" totalsRowDxfId="3"/>
    <tableColumn id="2" name="Costo previsto" totalsRowFunction="sum" dataDxfId="14" totalsRowDxfId="2"/>
    <tableColumn id="3" name="Costo real" totalsRowFunction="sum" dataDxfId="13" totalsRowDxfId="1"/>
    <tableColumn id="4" name="Diferencia" totalsRowFunction="sum" dataDxfId="12" totalsRowDxfId="0">
      <calculatedColumnFormula>Tabla1[Costo previsto]-Tabla1[Costo real]</calculatedColumnFormula>
    </tableColumn>
  </tableColumns>
  <tableStyleInfo name="TableStyleMedium25" showFirstColumn="0" showLastColumn="0" showRowStripes="1" showColumnStripes="0"/>
</table>
</file>

<file path=xl/tables/table10.xml><?xml version="1.0" encoding="utf-8"?>
<table xmlns="http://schemas.openxmlformats.org/spreadsheetml/2006/main" id="2" name="Table2" displayName="Tabla2" ref="G41:J51" totalsRowCount="1" headerRowDxfId="22" dataDxfId="21" totalsRowDxfId="19" tableBorderDxfId="20">
  <autoFilter ref="G41:J50"/>
  <tableColumns count="4">
    <tableColumn id="1" name="OCIO" totalsRowLabel="Total" dataDxfId="11" totalsRowDxfId="18"/>
    <tableColumn id="2" name="Costo previsto" totalsRowFunction="sum" dataDxfId="10" totalsRowDxfId="17"/>
    <tableColumn id="3" name="Costo real" totalsRowFunction="sum" dataDxfId="9" totalsRowDxfId="16"/>
    <tableColumn id="4" name="Diferencia" totalsRowFunction="sum" dataDxfId="8" totalsRowDxfId="15">
      <calculatedColumnFormula>Tabla2[Costo previsto]-Tabla2[Costo real]</calculatedColumnFormula>
    </tableColumn>
  </tableColumns>
  <tableStyleInfo name="TableStyleMedium25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a4" ref="G34:J39" totalsRowCount="1" headerRowDxfId="114" dataDxfId="113" totalsRowDxfId="111" tableBorderDxfId="112">
  <autoFilter ref="G34:J38"/>
  <tableColumns count="4">
    <tableColumn id="1" name="SEGUROS" totalsRowLabel="Total" dataDxfId="110" totalsRowDxfId="109"/>
    <tableColumn id="2" name="Costo previsto" totalsRowFunction="sum" dataDxfId="108" totalsRowDxfId="107" dataCellStyle="Currency"/>
    <tableColumn id="3" name="Costo real" totalsRowFunction="sum" dataDxfId="106" totalsRowDxfId="105" dataCellStyle="Currency"/>
    <tableColumn id="4" name="Diferencia" totalsRowFunction="sum" dataDxfId="104" totalsRowDxfId="103" dataCellStyle="Currency">
      <calculatedColumnFormula>Tabla4[Costo previsto]-Tabla4[Costo real]</calculatedColumnFormula>
    </tableColumn>
  </tableColumns>
  <tableStyleInfo name="TableStyleMedium25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a6" ref="B41:E47" totalsRowCount="1" headerRowDxfId="102" dataDxfId="101" totalsRowDxfId="99" tableBorderDxfId="100">
  <autoFilter ref="B41:E46"/>
  <tableColumns count="4">
    <tableColumn id="1" name="ANIMALES" totalsRowLabel="Total" dataDxfId="98" totalsRowDxfId="97"/>
    <tableColumn id="2" name="Costo previsto" totalsRowFunction="sum" dataDxfId="96" totalsRowDxfId="95" dataCellStyle="Currency"/>
    <tableColumn id="3" name="Costo real" totalsRowFunction="sum" dataDxfId="94" totalsRowDxfId="93" dataCellStyle="Currency"/>
    <tableColumn id="4" name="Diferencia" totalsRowFunction="sum" dataDxfId="92" totalsRowDxfId="91" dataCellStyle="Currency">
      <calculatedColumnFormula>Tabla6[Costo previsto]-Tabla6[Costo real]</calculatedColumnFormula>
    </tableColumn>
  </tableColumns>
  <tableStyleInfo name="TableStyleMedium25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a5" ref="B34:E38" totalsRowCount="1" headerRowDxfId="90" dataDxfId="89" totalsRowDxfId="87" tableBorderDxfId="88">
  <autoFilter ref="B34:E37"/>
  <tableColumns count="4">
    <tableColumn id="1" name="ALIMENTACIÓN" totalsRowLabel="Total" dataDxfId="86" totalsRowDxfId="85"/>
    <tableColumn id="2" name="Costo previsto" totalsRowFunction="sum" dataDxfId="84" totalsRowDxfId="83" dataCellStyle="Currency"/>
    <tableColumn id="3" name="Costo real" totalsRowFunction="sum" dataDxfId="82" totalsRowDxfId="81" dataCellStyle="Currency"/>
    <tableColumn id="4" name="Diferencia" totalsRowFunction="sum" dataDxfId="80" totalsRowDxfId="79" dataCellStyle="Currency">
      <calculatedColumnFormula>Tabla5[Costo previsto]-Tabla5[Costo real]</calculatedColumnFormula>
    </tableColumn>
  </tableColumns>
  <tableStyleInfo name="TableStyleMedium25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a9" ref="G20:J25" totalsRowCount="1" headerRowDxfId="78" dataDxfId="77" totalsRowDxfId="75" tableBorderDxfId="76">
  <autoFilter ref="G20:J24"/>
  <tableColumns count="4">
    <tableColumn id="1" name="IMPUESTOS" totalsRowLabel="Total" dataDxfId="74" totalsRowDxfId="7"/>
    <tableColumn id="2" name="Costo previsto" totalsRowFunction="sum" dataDxfId="73" totalsRowDxfId="6" dataCellStyle="Currency"/>
    <tableColumn id="3" name="Costo real" totalsRowFunction="sum" dataDxfId="72" totalsRowDxfId="5" dataCellStyle="Currency"/>
    <tableColumn id="4" name="Diferencia" totalsRowFunction="sum" dataDxfId="71" totalsRowDxfId="4" dataCellStyle="Currency">
      <calculatedColumnFormula>Tabla9[Costo previsto]-Tabla9[Costo real]</calculatedColumnFormula>
    </tableColumn>
  </tableColumns>
  <tableStyleInfo name="TableStyleMedium25" showFirstColumn="0" showLastColumn="0" showRowStripes="1" showColumnStripes="0"/>
</table>
</file>

<file path=xl/tables/table6.xml><?xml version="1.0" encoding="utf-8"?>
<table xmlns="http://schemas.openxmlformats.org/spreadsheetml/2006/main" id="3" name="Table3" displayName="Tabla3" ref="B24:E32" totalsRowCount="1" headerRowDxfId="70" dataDxfId="69" totalsRowDxfId="67" tableBorderDxfId="68">
  <autoFilter ref="B24:E31"/>
  <tableColumns count="4">
    <tableColumn id="1" name="TRANSPORTE" totalsRowLabel="Total" dataDxfId="66" totalsRowDxfId="65"/>
    <tableColumn id="2" name="Costo previsto" totalsRowFunction="sum" dataDxfId="64" totalsRowDxfId="63" dataCellStyle="Currency"/>
    <tableColumn id="3" name="Costo real" totalsRowFunction="sum" dataDxfId="62" totalsRowDxfId="61" dataCellStyle="Currency"/>
    <tableColumn id="4" name="Diferencia" totalsRowFunction="sum" dataDxfId="60" totalsRowDxfId="59" dataCellStyle="Currency">
      <calculatedColumnFormula>Tabla3[Costo previsto]-Tabla3[Costo real]</calculatedColumnFormula>
    </tableColumn>
  </tableColumns>
  <tableStyleInfo name="TableStyleMedium25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a8" ref="G11:J18" totalsRowCount="1" headerRowDxfId="58" dataDxfId="57" totalsRowDxfId="55" tableBorderDxfId="56">
  <autoFilter ref="G11:J17"/>
  <tableColumns count="4">
    <tableColumn id="1" name="PRÉSTAMOS" totalsRowLabel="Total" dataDxfId="54" totalsRowDxfId="53"/>
    <tableColumn id="2" name="Costo previsto" totalsRowFunction="sum" dataDxfId="52" totalsRowDxfId="51" dataCellStyle="Currency"/>
    <tableColumn id="3" name="Costo real" totalsRowFunction="sum" dataDxfId="50" totalsRowDxfId="49" dataCellStyle="Currency"/>
    <tableColumn id="4" name="Diferencia" totalsRowFunction="sum" dataDxfId="48" totalsRowDxfId="47" dataCellStyle="Currency">
      <calculatedColumnFormula>Tabla8[Costo previsto]-Tabla8[Costo real]</calculatedColumnFormula>
    </tableColumn>
  </tableColumns>
  <tableStyleInfo name="TableStyleMedium25" showFirstColumn="0" showLastColumn="0" showRowStripes="1" showColumnStripes="0"/>
</table>
</file>

<file path=xl/tables/table8.xml><?xml version="1.0" encoding="utf-8"?>
<table xmlns="http://schemas.openxmlformats.org/spreadsheetml/2006/main" id="10" name="Table10" displayName="Tabla10" ref="G27:J31" totalsRowCount="1" headerRowDxfId="46" dataDxfId="45" totalsRowDxfId="43" tableBorderDxfId="44">
  <autoFilter ref="G27:J30"/>
  <tableColumns count="4">
    <tableColumn id="1" name="AHORROS O INVERSIONES" totalsRowLabel="Total" dataDxfId="42" totalsRowDxfId="41"/>
    <tableColumn id="2" name="Costo previsto" totalsRowFunction="sum" dataDxfId="40" totalsRowDxfId="39" dataCellStyle="Currency"/>
    <tableColumn id="3" name="Costo real" totalsRowFunction="sum" dataDxfId="38" totalsRowDxfId="37" dataCellStyle="Currency"/>
    <tableColumn id="4" name="Diferencia" totalsRowFunction="sum" dataDxfId="36" totalsRowDxfId="35" dataCellStyle="Currency">
      <calculatedColumnFormula>Tabla10[Costo previsto]-Tabla10[Costo real]</calculatedColumnFormula>
    </tableColumn>
  </tableColumns>
  <tableStyleInfo name="TableStyleMedium25" showFirstColumn="0" showLastColumn="0" showRowStripes="1" showColumnStripes="0"/>
</table>
</file>

<file path=xl/tables/table9.xml><?xml version="1.0" encoding="utf-8"?>
<table xmlns="http://schemas.openxmlformats.org/spreadsheetml/2006/main" id="7" name="Table7" displayName="Tabla7" ref="B50:E58" totalsRowCount="1" headerRowDxfId="34" dataDxfId="33" totalsRowDxfId="31" tableBorderDxfId="32">
  <autoFilter ref="B50:E57"/>
  <tableColumns count="4">
    <tableColumn id="1" name="CUIDADO PERSONAL" totalsRowLabel="Total" dataDxfId="30" totalsRowDxfId="29"/>
    <tableColumn id="2" name="Costo previsto" totalsRowFunction="sum" dataDxfId="28" totalsRowDxfId="27" dataCellStyle="Currency"/>
    <tableColumn id="3" name="Costo real" totalsRowFunction="sum" dataDxfId="26" totalsRowDxfId="25" dataCellStyle="Currency"/>
    <tableColumn id="4" name="Diferencia" totalsRowFunction="sum" dataDxfId="24" totalsRowDxfId="23" dataCellStyle="Currency">
      <calculatedColumnFormula>Tabla7[Costo previsto]-Tabla7[Costo real]</calculatedColumnFormula>
    </tableColumn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67"/>
  <sheetViews>
    <sheetView showGridLines="0" showRowColHeaders="0" tabSelected="1" zoomScale="73" zoomScaleNormal="73" workbookViewId="0">
      <selection activeCell="N17" sqref="N17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6" bestFit="1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1.95" customHeight="1" x14ac:dyDescent="0.2">
      <c r="A2" s="3"/>
      <c r="B2" s="41" t="s">
        <v>39</v>
      </c>
      <c r="C2" s="42"/>
      <c r="D2" s="42"/>
      <c r="E2" s="42"/>
      <c r="F2" s="42"/>
      <c r="G2" s="42"/>
      <c r="H2" s="42"/>
      <c r="I2" s="42"/>
      <c r="J2" s="43"/>
    </row>
    <row r="3" spans="1:10" ht="8.1" customHeight="1" x14ac:dyDescent="0.2">
      <c r="A3" s="2"/>
      <c r="B3" s="22"/>
      <c r="C3" s="22"/>
      <c r="D3" s="22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30" t="s">
        <v>66</v>
      </c>
      <c r="C4" s="33" t="s">
        <v>69</v>
      </c>
      <c r="D4" s="34"/>
      <c r="E4" s="35">
        <v>2500</v>
      </c>
      <c r="F4" s="5"/>
      <c r="G4" s="39" t="s">
        <v>63</v>
      </c>
      <c r="H4" s="39"/>
      <c r="I4" s="39"/>
      <c r="J4" s="40">
        <f>E6-E62</f>
        <v>-620</v>
      </c>
    </row>
    <row r="5" spans="1:10" ht="15.95" customHeight="1" x14ac:dyDescent="0.2">
      <c r="A5" s="2"/>
      <c r="B5" s="31"/>
      <c r="C5" s="33" t="s">
        <v>40</v>
      </c>
      <c r="D5" s="34"/>
      <c r="E5" s="35">
        <v>500</v>
      </c>
      <c r="F5" s="5"/>
      <c r="G5" s="39"/>
      <c r="H5" s="39"/>
      <c r="I5" s="39"/>
      <c r="J5" s="40"/>
    </row>
    <row r="6" spans="1:10" x14ac:dyDescent="0.2">
      <c r="A6" s="2"/>
      <c r="B6" s="32"/>
      <c r="C6" s="36" t="s">
        <v>41</v>
      </c>
      <c r="D6" s="37"/>
      <c r="E6" s="38">
        <f>SUM(E4:E5)</f>
        <v>3000</v>
      </c>
      <c r="F6" s="5"/>
      <c r="G6" s="39" t="s">
        <v>64</v>
      </c>
      <c r="H6" s="39"/>
      <c r="I6" s="39"/>
      <c r="J6" s="40">
        <f>E9-E64</f>
        <v>-1175</v>
      </c>
    </row>
    <row r="7" spans="1:10" ht="15.95" customHeight="1" x14ac:dyDescent="0.2">
      <c r="A7" s="2"/>
      <c r="B7" s="30" t="s">
        <v>67</v>
      </c>
      <c r="C7" s="33" t="s">
        <v>69</v>
      </c>
      <c r="D7" s="34"/>
      <c r="E7" s="35">
        <v>2500</v>
      </c>
      <c r="F7" s="5"/>
      <c r="G7" s="39"/>
      <c r="H7" s="39"/>
      <c r="I7" s="39"/>
      <c r="J7" s="40"/>
    </row>
    <row r="8" spans="1:10" ht="15.95" customHeight="1" x14ac:dyDescent="0.2">
      <c r="A8" s="2"/>
      <c r="B8" s="31"/>
      <c r="C8" s="33" t="s">
        <v>40</v>
      </c>
      <c r="D8" s="34"/>
      <c r="E8" s="35">
        <v>500</v>
      </c>
      <c r="F8" s="5"/>
      <c r="G8" s="39" t="s">
        <v>65</v>
      </c>
      <c r="H8" s="39"/>
      <c r="I8" s="39"/>
      <c r="J8" s="40">
        <f>J6-J4</f>
        <v>-555</v>
      </c>
    </row>
    <row r="9" spans="1:10" x14ac:dyDescent="0.2">
      <c r="A9" s="2"/>
      <c r="B9" s="32"/>
      <c r="C9" s="36" t="s">
        <v>41</v>
      </c>
      <c r="D9" s="37"/>
      <c r="E9" s="38">
        <f>SUM(E7:E8)</f>
        <v>3000</v>
      </c>
      <c r="F9" s="5"/>
      <c r="G9" s="39"/>
      <c r="H9" s="39"/>
      <c r="I9" s="39"/>
      <c r="J9" s="40"/>
    </row>
    <row r="10" spans="1:10" ht="15.95" customHeight="1" x14ac:dyDescent="0.2">
      <c r="A10" s="2"/>
      <c r="B10" s="9"/>
      <c r="C10" s="9"/>
      <c r="D10" s="10"/>
      <c r="E10" s="11"/>
      <c r="F10" s="5"/>
      <c r="G10" s="12"/>
      <c r="H10" s="12"/>
      <c r="I10" s="12"/>
      <c r="J10" s="13"/>
    </row>
    <row r="11" spans="1:10" ht="15.95" customHeight="1" x14ac:dyDescent="0.2">
      <c r="A11" s="2"/>
      <c r="B11" s="17" t="s">
        <v>49</v>
      </c>
      <c r="C11" s="18" t="s">
        <v>0</v>
      </c>
      <c r="D11" s="18" t="s">
        <v>1</v>
      </c>
      <c r="E11" s="19" t="s">
        <v>2</v>
      </c>
      <c r="F11" s="16"/>
      <c r="G11" s="17" t="s">
        <v>51</v>
      </c>
      <c r="H11" s="18" t="s">
        <v>0</v>
      </c>
      <c r="I11" s="18" t="s">
        <v>1</v>
      </c>
      <c r="J11" s="19" t="s">
        <v>2</v>
      </c>
    </row>
    <row r="12" spans="1:10" ht="15.75" customHeight="1" x14ac:dyDescent="0.2">
      <c r="A12" s="2"/>
      <c r="B12" s="20" t="s">
        <v>3</v>
      </c>
      <c r="C12" s="23">
        <v>3000</v>
      </c>
      <c r="D12" s="23">
        <v>3500</v>
      </c>
      <c r="E12" s="24">
        <f>Tabla1[Costo previsto]-Tabla1[Costo real]</f>
        <v>-500</v>
      </c>
      <c r="F12" s="15"/>
      <c r="G12" s="20" t="s">
        <v>34</v>
      </c>
      <c r="H12" s="27"/>
      <c r="I12" s="27"/>
      <c r="J12" s="28">
        <f>Tabla8[Costo previsto]-Tabla8[Costo real]</f>
        <v>0</v>
      </c>
    </row>
    <row r="13" spans="1:10" ht="15.75" customHeight="1" x14ac:dyDescent="0.2">
      <c r="A13" s="2"/>
      <c r="B13" s="20" t="s">
        <v>4</v>
      </c>
      <c r="C13" s="23">
        <v>120</v>
      </c>
      <c r="D13" s="23">
        <v>135</v>
      </c>
      <c r="E13" s="24">
        <f>Tabla1[Costo previsto]-Tabla1[Costo real]</f>
        <v>-15</v>
      </c>
      <c r="F13" s="15"/>
      <c r="G13" s="20" t="s">
        <v>38</v>
      </c>
      <c r="H13" s="27"/>
      <c r="I13" s="27"/>
      <c r="J13" s="28">
        <f>Tabla8[Costo previsto]-Tabla8[Costo real]</f>
        <v>0</v>
      </c>
    </row>
    <row r="14" spans="1:10" ht="15.75" customHeight="1" x14ac:dyDescent="0.2">
      <c r="A14" s="2"/>
      <c r="B14" s="20" t="s">
        <v>43</v>
      </c>
      <c r="C14" s="23">
        <v>50</v>
      </c>
      <c r="D14" s="23">
        <v>60</v>
      </c>
      <c r="E14" s="24">
        <f>Tabla1[Costo previsto]-Tabla1[Costo real]</f>
        <v>-10</v>
      </c>
      <c r="F14" s="15"/>
      <c r="G14" s="20" t="s">
        <v>46</v>
      </c>
      <c r="H14" s="27"/>
      <c r="I14" s="27"/>
      <c r="J14" s="28">
        <f>Tabla8[Costo previsto]-Tabla8[Costo real]</f>
        <v>0</v>
      </c>
    </row>
    <row r="15" spans="1:10" ht="15.75" customHeight="1" x14ac:dyDescent="0.2">
      <c r="A15" s="2"/>
      <c r="B15" s="20" t="s">
        <v>5</v>
      </c>
      <c r="C15" s="23">
        <v>200</v>
      </c>
      <c r="D15" s="23">
        <v>180</v>
      </c>
      <c r="E15" s="24">
        <f>Tabla1[Costo previsto]-Tabla1[Costo real]</f>
        <v>20</v>
      </c>
      <c r="F15" s="15"/>
      <c r="G15" s="20" t="s">
        <v>46</v>
      </c>
      <c r="H15" s="27"/>
      <c r="I15" s="27"/>
      <c r="J15" s="28">
        <f>Tabla8[Costo previsto]-Tabla8[Costo real]</f>
        <v>0</v>
      </c>
    </row>
    <row r="16" spans="1:10" ht="15.75" customHeight="1" x14ac:dyDescent="0.2">
      <c r="A16" s="2"/>
      <c r="B16" s="20" t="s">
        <v>6</v>
      </c>
      <c r="C16" s="23"/>
      <c r="D16" s="23"/>
      <c r="E16" s="24">
        <f>Tabla1[Costo previsto]-Tabla1[Costo real]</f>
        <v>0</v>
      </c>
      <c r="F16" s="15"/>
      <c r="G16" s="20" t="s">
        <v>46</v>
      </c>
      <c r="H16" s="27"/>
      <c r="I16" s="27"/>
      <c r="J16" s="28">
        <f>Tabla8[Costo previsto]-Tabla8[Costo real]</f>
        <v>0</v>
      </c>
    </row>
    <row r="17" spans="1:10" ht="15.75" customHeight="1" x14ac:dyDescent="0.2">
      <c r="A17" s="2"/>
      <c r="B17" s="20" t="s">
        <v>7</v>
      </c>
      <c r="C17" s="23"/>
      <c r="D17" s="23"/>
      <c r="E17" s="24">
        <f>Tabla1[Costo previsto]-Tabla1[Costo real]</f>
        <v>0</v>
      </c>
      <c r="F17" s="15"/>
      <c r="G17" s="20" t="s">
        <v>11</v>
      </c>
      <c r="H17" s="27"/>
      <c r="I17" s="27"/>
      <c r="J17" s="28">
        <f>Tabla8[Costo previsto]-Tabla8[Costo real]</f>
        <v>0</v>
      </c>
    </row>
    <row r="18" spans="1:10" ht="15.75" customHeight="1" x14ac:dyDescent="0.2">
      <c r="A18" s="2"/>
      <c r="B18" s="20" t="s">
        <v>8</v>
      </c>
      <c r="C18" s="23"/>
      <c r="D18" s="23"/>
      <c r="E18" s="24">
        <f>Tabla1[Costo previsto]-Tabla1[Costo real]</f>
        <v>0</v>
      </c>
      <c r="F18" s="15"/>
      <c r="G18" s="17" t="s">
        <v>62</v>
      </c>
      <c r="H18" s="27">
        <f>SUBTOTAL(109,Tabla8[Costo previsto])</f>
        <v>0</v>
      </c>
      <c r="I18" s="27">
        <f>SUBTOTAL(109,Tabla8[Costo real])</f>
        <v>0</v>
      </c>
      <c r="J18" s="29">
        <f>SUBTOTAL(109,Tabla8[Diferencia])</f>
        <v>0</v>
      </c>
    </row>
    <row r="19" spans="1:10" ht="15.75" customHeight="1" x14ac:dyDescent="0.2">
      <c r="A19" s="2"/>
      <c r="B19" s="20" t="s">
        <v>9</v>
      </c>
      <c r="C19" s="23"/>
      <c r="D19" s="23"/>
      <c r="E19" s="24">
        <f>Tabla1[Costo previsto]-Tabla1[Costo real]</f>
        <v>0</v>
      </c>
      <c r="F19" s="15"/>
    </row>
    <row r="20" spans="1:10" ht="15.75" customHeight="1" x14ac:dyDescent="0.2">
      <c r="A20" s="2"/>
      <c r="B20" s="20" t="s">
        <v>10</v>
      </c>
      <c r="C20" s="23"/>
      <c r="D20" s="23"/>
      <c r="E20" s="24">
        <f>Tabla1[Costo previsto]-Tabla1[Costo real]</f>
        <v>0</v>
      </c>
      <c r="F20" s="15"/>
      <c r="G20" s="17" t="s">
        <v>53</v>
      </c>
      <c r="H20" s="18" t="s">
        <v>0</v>
      </c>
      <c r="I20" s="18" t="s">
        <v>1</v>
      </c>
      <c r="J20" s="19" t="s">
        <v>2</v>
      </c>
    </row>
    <row r="21" spans="1:10" ht="15.75" customHeight="1" x14ac:dyDescent="0.2">
      <c r="A21" s="2"/>
      <c r="B21" s="20" t="s">
        <v>11</v>
      </c>
      <c r="C21" s="23"/>
      <c r="D21" s="23"/>
      <c r="E21" s="24">
        <f>Tabla1[Costo previsto]-Tabla1[Costo real]</f>
        <v>0</v>
      </c>
      <c r="F21" s="15"/>
      <c r="G21" s="20" t="s">
        <v>68</v>
      </c>
      <c r="H21" s="27"/>
      <c r="I21" s="27"/>
      <c r="J21" s="28">
        <f>Tabla9[Costo previsto]-Tabla9[Costo real]</f>
        <v>0</v>
      </c>
    </row>
    <row r="22" spans="1:10" ht="15.75" customHeight="1" x14ac:dyDescent="0.2">
      <c r="A22" s="2"/>
      <c r="B22" s="17" t="s">
        <v>62</v>
      </c>
      <c r="C22" s="23">
        <f>SUBTOTAL(109,Tabla1[Costo previsto])</f>
        <v>3370</v>
      </c>
      <c r="D22" s="23">
        <f>SUBTOTAL(109,Tabla1[Costo real])</f>
        <v>3875</v>
      </c>
      <c r="E22" s="25">
        <f>SUBTOTAL(109,Tabla1[Diferencia])</f>
        <v>-505</v>
      </c>
      <c r="F22" s="15"/>
      <c r="G22" s="20" t="s">
        <v>35</v>
      </c>
      <c r="H22" s="27"/>
      <c r="I22" s="27"/>
      <c r="J22" s="28">
        <f>Tabla9[Costo previsto]-Tabla9[Costo real]</f>
        <v>0</v>
      </c>
    </row>
    <row r="23" spans="1:10" ht="15.75" customHeight="1" x14ac:dyDescent="0.2">
      <c r="A23" s="2"/>
      <c r="B23" s="21"/>
      <c r="C23" s="21"/>
      <c r="D23" s="21"/>
      <c r="E23" s="21"/>
      <c r="F23" s="15"/>
      <c r="G23" s="20" t="s">
        <v>36</v>
      </c>
      <c r="H23" s="27"/>
      <c r="I23" s="27"/>
      <c r="J23" s="28">
        <f>Tabla9[Costo previsto]-Tabla9[Costo real]</f>
        <v>0</v>
      </c>
    </row>
    <row r="24" spans="1:10" ht="15.75" customHeight="1" x14ac:dyDescent="0.2">
      <c r="A24" s="2"/>
      <c r="B24" s="17" t="s">
        <v>52</v>
      </c>
      <c r="C24" s="18" t="s">
        <v>0</v>
      </c>
      <c r="D24" s="18" t="s">
        <v>1</v>
      </c>
      <c r="E24" s="19" t="s">
        <v>2</v>
      </c>
      <c r="F24" s="15"/>
      <c r="G24" s="20" t="s">
        <v>11</v>
      </c>
      <c r="H24" s="27"/>
      <c r="I24" s="27"/>
      <c r="J24" s="28">
        <f>Tabla9[Costo previsto]-Tabla9[Costo real]</f>
        <v>0</v>
      </c>
    </row>
    <row r="25" spans="1:10" ht="15.75" customHeight="1" x14ac:dyDescent="0.2">
      <c r="A25" s="2"/>
      <c r="B25" s="20" t="s">
        <v>44</v>
      </c>
      <c r="C25" s="27">
        <v>250</v>
      </c>
      <c r="D25" s="27">
        <v>250</v>
      </c>
      <c r="E25" s="28">
        <f>Tabla3[Costo previsto]-Tabla3[Costo real]</f>
        <v>0</v>
      </c>
      <c r="F25" s="15"/>
      <c r="G25" s="17" t="s">
        <v>62</v>
      </c>
      <c r="H25" s="27">
        <f>SUBTOTAL(109,Tabla9[Costo previsto])</f>
        <v>0</v>
      </c>
      <c r="I25" s="27">
        <f>SUBTOTAL(109,Tabla9[Costo real])</f>
        <v>0</v>
      </c>
      <c r="J25" s="29">
        <f>SUBTOTAL(109,Tabla9[Diferencia])</f>
        <v>0</v>
      </c>
    </row>
    <row r="26" spans="1:10" ht="15.75" customHeight="1" x14ac:dyDescent="0.2">
      <c r="A26" s="2"/>
      <c r="B26" s="20" t="s">
        <v>42</v>
      </c>
      <c r="C26" s="27"/>
      <c r="D26" s="27"/>
      <c r="E26" s="28">
        <f>Tabla3[Costo previsto]-Tabla3[Costo real]</f>
        <v>0</v>
      </c>
      <c r="F26" s="15"/>
    </row>
    <row r="27" spans="1:10" ht="15.75" customHeight="1" x14ac:dyDescent="0.2">
      <c r="A27" s="2"/>
      <c r="B27" s="20" t="s">
        <v>12</v>
      </c>
      <c r="C27" s="27"/>
      <c r="D27" s="27"/>
      <c r="E27" s="28">
        <f>Tabla3[Costo previsto]-Tabla3[Costo real]</f>
        <v>0</v>
      </c>
      <c r="F27" s="15"/>
      <c r="G27" s="17" t="s">
        <v>56</v>
      </c>
      <c r="H27" s="18" t="s">
        <v>0</v>
      </c>
      <c r="I27" s="18" t="s">
        <v>1</v>
      </c>
      <c r="J27" s="19" t="s">
        <v>2</v>
      </c>
    </row>
    <row r="28" spans="1:10" ht="15.75" customHeight="1" x14ac:dyDescent="0.2">
      <c r="A28" s="2"/>
      <c r="B28" s="20" t="s">
        <v>13</v>
      </c>
      <c r="C28" s="27"/>
      <c r="D28" s="27"/>
      <c r="E28" s="28">
        <f>Tabla3[Costo previsto]-Tabla3[Costo real]</f>
        <v>0</v>
      </c>
      <c r="F28" s="15"/>
      <c r="G28" s="20" t="s">
        <v>47</v>
      </c>
      <c r="H28" s="27"/>
      <c r="I28" s="27"/>
      <c r="J28" s="28">
        <f>Tabla10[Costo previsto]-Tabla10[Costo real]</f>
        <v>0</v>
      </c>
    </row>
    <row r="29" spans="1:10" ht="15.75" customHeight="1" x14ac:dyDescent="0.2">
      <c r="A29" s="2"/>
      <c r="B29" s="20" t="s">
        <v>14</v>
      </c>
      <c r="C29" s="27"/>
      <c r="D29" s="27"/>
      <c r="E29" s="28">
        <f>Tabla3[Costo previsto]-Tabla3[Costo real]</f>
        <v>0</v>
      </c>
      <c r="F29" s="15"/>
      <c r="G29" s="20" t="s">
        <v>48</v>
      </c>
      <c r="H29" s="27"/>
      <c r="I29" s="27"/>
      <c r="J29" s="28">
        <f>Tabla10[Costo previsto]-Tabla10[Costo real]</f>
        <v>0</v>
      </c>
    </row>
    <row r="30" spans="1:10" ht="15.75" customHeight="1" x14ac:dyDescent="0.2">
      <c r="A30" s="2"/>
      <c r="B30" s="20" t="s">
        <v>15</v>
      </c>
      <c r="C30" s="27"/>
      <c r="D30" s="27"/>
      <c r="E30" s="28">
        <f>Tabla3[Costo previsto]-Tabla3[Costo real]</f>
        <v>0</v>
      </c>
      <c r="F30" s="15"/>
      <c r="G30" s="20" t="s">
        <v>11</v>
      </c>
      <c r="H30" s="27"/>
      <c r="I30" s="27"/>
      <c r="J30" s="28">
        <f>Tabla10[Costo previsto]-Tabla10[Costo real]</f>
        <v>0</v>
      </c>
    </row>
    <row r="31" spans="1:10" ht="15.75" customHeight="1" x14ac:dyDescent="0.2">
      <c r="A31" s="2"/>
      <c r="B31" s="20" t="s">
        <v>11</v>
      </c>
      <c r="C31" s="27"/>
      <c r="D31" s="27"/>
      <c r="E31" s="28">
        <f>Tabla3[Costo previsto]-Tabla3[Costo real]</f>
        <v>0</v>
      </c>
      <c r="F31" s="15"/>
      <c r="G31" s="17" t="s">
        <v>62</v>
      </c>
      <c r="H31" s="27">
        <f>SUBTOTAL(109,Tabla10[Costo previsto])</f>
        <v>0</v>
      </c>
      <c r="I31" s="27">
        <f>SUBTOTAL(109,Tabla10[Costo real])</f>
        <v>0</v>
      </c>
      <c r="J31" s="29">
        <f>SUBTOTAL(109,Tabla10[Diferencia])</f>
        <v>0</v>
      </c>
    </row>
    <row r="32" spans="1:10" ht="15.75" customHeight="1" x14ac:dyDescent="0.2">
      <c r="A32" s="2"/>
      <c r="B32" s="17" t="s">
        <v>62</v>
      </c>
      <c r="C32" s="27">
        <f>SUBTOTAL(109,Tabla3[Costo previsto])</f>
        <v>250</v>
      </c>
      <c r="D32" s="27">
        <f>SUBTOTAL(109,Tabla3[Costo real])</f>
        <v>250</v>
      </c>
      <c r="E32" s="29">
        <f>SUBTOTAL(109,Tabla3[Diferencia])</f>
        <v>0</v>
      </c>
      <c r="F32" s="15"/>
    </row>
    <row r="33" spans="1:10" ht="15.75" customHeight="1" x14ac:dyDescent="0.2">
      <c r="A33" s="2"/>
      <c r="B33" s="21"/>
      <c r="C33" s="21"/>
      <c r="D33" s="21"/>
      <c r="E33" s="21"/>
      <c r="F33" s="15"/>
    </row>
    <row r="34" spans="1:10" ht="15.75" customHeight="1" x14ac:dyDescent="0.2">
      <c r="A34" s="2"/>
      <c r="B34" s="17" t="s">
        <v>55</v>
      </c>
      <c r="C34" s="18" t="s">
        <v>0</v>
      </c>
      <c r="D34" s="18" t="s">
        <v>1</v>
      </c>
      <c r="E34" s="19" t="s">
        <v>2</v>
      </c>
      <c r="F34" s="15"/>
      <c r="G34" s="17" t="s">
        <v>54</v>
      </c>
      <c r="H34" s="18" t="s">
        <v>0</v>
      </c>
      <c r="I34" s="18" t="s">
        <v>1</v>
      </c>
      <c r="J34" s="19" t="s">
        <v>2</v>
      </c>
    </row>
    <row r="35" spans="1:10" ht="15.75" customHeight="1" x14ac:dyDescent="0.2">
      <c r="A35" s="2"/>
      <c r="B35" s="20" t="s">
        <v>19</v>
      </c>
      <c r="C35" s="27"/>
      <c r="D35" s="27"/>
      <c r="E35" s="28">
        <f>Tabla5[Costo previsto]-Tabla5[Costo real]</f>
        <v>0</v>
      </c>
      <c r="F35" s="15"/>
      <c r="G35" s="20" t="s">
        <v>16</v>
      </c>
      <c r="H35" s="27"/>
      <c r="I35" s="27"/>
      <c r="J35" s="28">
        <f>Tabla4[Costo previsto]-Tabla4[Costo real]</f>
        <v>0</v>
      </c>
    </row>
    <row r="36" spans="1:10" ht="15.75" customHeight="1" x14ac:dyDescent="0.2">
      <c r="A36" s="2"/>
      <c r="B36" s="20" t="s">
        <v>27</v>
      </c>
      <c r="C36" s="27"/>
      <c r="D36" s="27"/>
      <c r="E36" s="28">
        <f>Tabla5[Costo previsto]-Tabla5[Costo real]</f>
        <v>0</v>
      </c>
      <c r="F36" s="15"/>
      <c r="G36" s="20" t="s">
        <v>17</v>
      </c>
      <c r="H36" s="27"/>
      <c r="I36" s="27"/>
      <c r="J36" s="28">
        <f>Tabla4[Costo previsto]-Tabla4[Costo real]</f>
        <v>0</v>
      </c>
    </row>
    <row r="37" spans="1:10" ht="15.75" customHeight="1" x14ac:dyDescent="0.2">
      <c r="A37" s="2"/>
      <c r="B37" s="20" t="s">
        <v>11</v>
      </c>
      <c r="C37" s="27"/>
      <c r="D37" s="27"/>
      <c r="E37" s="28">
        <f>Tabla5[Costo previsto]-Tabla5[Costo real]</f>
        <v>0</v>
      </c>
      <c r="F37" s="15"/>
      <c r="G37" s="20" t="s">
        <v>18</v>
      </c>
      <c r="H37" s="27"/>
      <c r="I37" s="27"/>
      <c r="J37" s="28">
        <f>Tabla4[Costo previsto]-Tabla4[Costo real]</f>
        <v>0</v>
      </c>
    </row>
    <row r="38" spans="1:10" ht="15.75" customHeight="1" x14ac:dyDescent="0.2">
      <c r="A38" s="2"/>
      <c r="B38" s="17" t="s">
        <v>62</v>
      </c>
      <c r="C38" s="27">
        <f>SUBTOTAL(109,Tabla5[Costo previsto])</f>
        <v>0</v>
      </c>
      <c r="D38" s="27">
        <f>SUBTOTAL(109,Tabla5[Costo real])</f>
        <v>0</v>
      </c>
      <c r="E38" s="29">
        <f>SUBTOTAL(109,Tabla5[Diferencia])</f>
        <v>0</v>
      </c>
      <c r="F38" s="15"/>
      <c r="G38" s="20" t="s">
        <v>11</v>
      </c>
      <c r="H38" s="27"/>
      <c r="I38" s="27"/>
      <c r="J38" s="28">
        <f>Tabla4[Costo previsto]-Tabla4[Costo real]</f>
        <v>0</v>
      </c>
    </row>
    <row r="39" spans="1:10" ht="15.75" customHeight="1" x14ac:dyDescent="0.2">
      <c r="A39" s="2"/>
      <c r="F39" s="15"/>
      <c r="G39" s="17" t="s">
        <v>62</v>
      </c>
      <c r="H39" s="27">
        <f>SUBTOTAL(109,Tabla4[Costo previsto])</f>
        <v>0</v>
      </c>
      <c r="I39" s="27">
        <f>SUBTOTAL(109,Tabla4[Costo real])</f>
        <v>0</v>
      </c>
      <c r="J39" s="29">
        <f>SUBTOTAL(109,Tabla4[Diferencia])</f>
        <v>0</v>
      </c>
    </row>
    <row r="40" spans="1:10" ht="15.75" customHeight="1" x14ac:dyDescent="0.2">
      <c r="A40" s="2"/>
      <c r="F40" s="15"/>
    </row>
    <row r="41" spans="1:10" ht="15.75" customHeight="1" x14ac:dyDescent="0.2">
      <c r="A41" s="2"/>
      <c r="B41" s="17" t="s">
        <v>57</v>
      </c>
      <c r="C41" s="18" t="s">
        <v>0</v>
      </c>
      <c r="D41" s="18" t="s">
        <v>1</v>
      </c>
      <c r="E41" s="19" t="s">
        <v>2</v>
      </c>
      <c r="F41" s="15"/>
      <c r="G41" s="17" t="s">
        <v>50</v>
      </c>
      <c r="H41" s="18" t="s">
        <v>0</v>
      </c>
      <c r="I41" s="18" t="s">
        <v>1</v>
      </c>
      <c r="J41" s="19" t="s">
        <v>2</v>
      </c>
    </row>
    <row r="42" spans="1:10" ht="15.75" customHeight="1" x14ac:dyDescent="0.2">
      <c r="A42" s="2"/>
      <c r="B42" s="20" t="s">
        <v>20</v>
      </c>
      <c r="C42" s="27"/>
      <c r="D42" s="27"/>
      <c r="E42" s="28">
        <f>Tabla6[Costo previsto]-Tabla6[Costo real]</f>
        <v>0</v>
      </c>
      <c r="F42" s="15"/>
      <c r="G42" s="20" t="s">
        <v>28</v>
      </c>
      <c r="H42" s="23">
        <v>0</v>
      </c>
      <c r="I42" s="23">
        <v>50</v>
      </c>
      <c r="J42" s="24">
        <f>Tabla2[Costo previsto]-Tabla2[Costo real]</f>
        <v>-50</v>
      </c>
    </row>
    <row r="43" spans="1:10" ht="15.75" customHeight="1" x14ac:dyDescent="0.2">
      <c r="A43" s="2"/>
      <c r="B43" s="20" t="s">
        <v>22</v>
      </c>
      <c r="C43" s="27"/>
      <c r="D43" s="27"/>
      <c r="E43" s="28">
        <f>Tabla6[Costo previsto]-Tabla6[Costo real]</f>
        <v>0</v>
      </c>
      <c r="F43" s="15"/>
      <c r="G43" s="20" t="s">
        <v>29</v>
      </c>
      <c r="H43" s="23"/>
      <c r="I43" s="23"/>
      <c r="J43" s="24">
        <f>Tabla2[Costo previsto]-Tabla2[Costo real]</f>
        <v>0</v>
      </c>
    </row>
    <row r="44" spans="1:10" ht="15.75" customHeight="1" x14ac:dyDescent="0.2">
      <c r="A44" s="2"/>
      <c r="B44" s="20" t="s">
        <v>23</v>
      </c>
      <c r="C44" s="27"/>
      <c r="D44" s="27"/>
      <c r="E44" s="28">
        <f>Tabla6[Costo previsto]-Tabla6[Costo real]</f>
        <v>0</v>
      </c>
      <c r="F44" s="15"/>
      <c r="G44" s="20" t="s">
        <v>30</v>
      </c>
      <c r="H44" s="23"/>
      <c r="I44" s="23"/>
      <c r="J44" s="24">
        <f>Tabla2[Costo previsto]-Tabla2[Costo real]</f>
        <v>0</v>
      </c>
    </row>
    <row r="45" spans="1:10" ht="15.75" customHeight="1" x14ac:dyDescent="0.2">
      <c r="A45" s="2"/>
      <c r="B45" s="20" t="s">
        <v>21</v>
      </c>
      <c r="C45" s="27"/>
      <c r="D45" s="27"/>
      <c r="E45" s="28">
        <f>Tabla6[Costo previsto]-Tabla6[Costo real]</f>
        <v>0</v>
      </c>
      <c r="F45" s="15"/>
      <c r="G45" s="20" t="s">
        <v>31</v>
      </c>
      <c r="H45" s="23"/>
      <c r="I45" s="23"/>
      <c r="J45" s="24">
        <f>Tabla2[Costo previsto]-Tabla2[Costo real]</f>
        <v>0</v>
      </c>
    </row>
    <row r="46" spans="1:10" ht="15.75" customHeight="1" x14ac:dyDescent="0.2">
      <c r="A46" s="2"/>
      <c r="B46" s="20" t="s">
        <v>11</v>
      </c>
      <c r="C46" s="27"/>
      <c r="D46" s="27"/>
      <c r="E46" s="28">
        <f>Tabla6[Costo previsto]-Tabla6[Costo real]</f>
        <v>0</v>
      </c>
      <c r="F46" s="15"/>
      <c r="G46" s="20" t="s">
        <v>45</v>
      </c>
      <c r="H46" s="23"/>
      <c r="I46" s="23"/>
      <c r="J46" s="24">
        <f>Tabla2[Costo previsto]-Tabla2[Costo real]</f>
        <v>0</v>
      </c>
    </row>
    <row r="47" spans="1:10" ht="15.75" customHeight="1" x14ac:dyDescent="0.2">
      <c r="A47" s="2"/>
      <c r="B47" s="17" t="s">
        <v>62</v>
      </c>
      <c r="C47" s="27">
        <f>SUBTOTAL(109,Tabla6[Costo previsto])</f>
        <v>0</v>
      </c>
      <c r="D47" s="27">
        <f>SUBTOTAL(109,Tabla6[Costo real])</f>
        <v>0</v>
      </c>
      <c r="E47" s="29">
        <f>SUBTOTAL(109,Tabla6[Diferencia])</f>
        <v>0</v>
      </c>
      <c r="F47" s="15"/>
      <c r="G47" s="20" t="s">
        <v>32</v>
      </c>
      <c r="H47" s="23"/>
      <c r="I47" s="23"/>
      <c r="J47" s="24">
        <f>Tabla2[Costo previsto]-Tabla2[Costo real]</f>
        <v>0</v>
      </c>
    </row>
    <row r="48" spans="1:10" ht="15.75" customHeight="1" x14ac:dyDescent="0.2">
      <c r="A48" s="2"/>
      <c r="F48" s="15"/>
      <c r="G48" s="20" t="s">
        <v>11</v>
      </c>
      <c r="H48" s="23"/>
      <c r="I48" s="23"/>
      <c r="J48" s="24">
        <f>Tabla2[Costo previsto]-Tabla2[Costo real]</f>
        <v>0</v>
      </c>
    </row>
    <row r="49" spans="1:11" ht="15.75" customHeight="1" x14ac:dyDescent="0.2">
      <c r="A49" s="2"/>
      <c r="F49" s="15"/>
      <c r="G49" s="20" t="s">
        <v>11</v>
      </c>
      <c r="H49" s="23"/>
      <c r="I49" s="23"/>
      <c r="J49" s="24">
        <f>Tabla2[Costo previsto]-Tabla2[Costo real]</f>
        <v>0</v>
      </c>
    </row>
    <row r="50" spans="1:11" ht="15.75" customHeight="1" x14ac:dyDescent="0.2">
      <c r="A50" s="2"/>
      <c r="B50" s="17" t="s">
        <v>58</v>
      </c>
      <c r="C50" s="18" t="s">
        <v>0</v>
      </c>
      <c r="D50" s="18" t="s">
        <v>1</v>
      </c>
      <c r="E50" s="19" t="s">
        <v>2</v>
      </c>
      <c r="F50" s="15"/>
      <c r="G50" s="20" t="s">
        <v>11</v>
      </c>
      <c r="H50" s="23"/>
      <c r="I50" s="23"/>
      <c r="J50" s="24">
        <f>Tabla2[Costo previsto]-Tabla2[Costo real]</f>
        <v>0</v>
      </c>
    </row>
    <row r="51" spans="1:11" ht="15.75" customHeight="1" x14ac:dyDescent="0.2">
      <c r="A51" s="2"/>
      <c r="B51" s="20" t="s">
        <v>22</v>
      </c>
      <c r="C51" s="27"/>
      <c r="D51" s="27"/>
      <c r="E51" s="28">
        <f>Tabla7[Costo previsto]-Tabla7[Costo real]</f>
        <v>0</v>
      </c>
      <c r="F51" s="15"/>
      <c r="G51" s="17" t="s">
        <v>62</v>
      </c>
      <c r="H51" s="26">
        <f>SUBTOTAL(109,Tabla2[Costo previsto])</f>
        <v>0</v>
      </c>
      <c r="I51" s="23">
        <f>SUBTOTAL(109,Tabla2[Costo real])</f>
        <v>50</v>
      </c>
      <c r="J51" s="25">
        <f>SUBTOTAL(109,Tabla2[Diferencia])</f>
        <v>-50</v>
      </c>
    </row>
    <row r="52" spans="1:11" ht="15.75" customHeight="1" x14ac:dyDescent="0.2">
      <c r="A52" s="2"/>
      <c r="B52" s="20" t="s">
        <v>25</v>
      </c>
      <c r="C52" s="27"/>
      <c r="D52" s="27"/>
      <c r="E52" s="28">
        <f>Tabla7[Costo previsto]-Tabla7[Costo real]</f>
        <v>0</v>
      </c>
      <c r="F52" s="15"/>
      <c r="G52" s="53"/>
      <c r="H52" s="54"/>
      <c r="I52" s="54"/>
      <c r="J52" s="55"/>
    </row>
    <row r="53" spans="1:11" ht="15.75" customHeight="1" x14ac:dyDescent="0.2">
      <c r="A53" s="2"/>
      <c r="B53" s="20" t="s">
        <v>24</v>
      </c>
      <c r="C53" s="27"/>
      <c r="D53" s="27"/>
      <c r="E53" s="28">
        <f>Tabla7[Costo previsto]-Tabla7[Costo real]</f>
        <v>0</v>
      </c>
      <c r="F53" s="15"/>
      <c r="G53" s="53"/>
      <c r="H53" s="54"/>
      <c r="I53" s="54"/>
      <c r="J53" s="55"/>
      <c r="K53" s="56"/>
    </row>
    <row r="54" spans="1:11" ht="15.75" customHeight="1" x14ac:dyDescent="0.2">
      <c r="A54" s="2"/>
      <c r="B54" s="20" t="s">
        <v>33</v>
      </c>
      <c r="C54" s="27"/>
      <c r="D54" s="27"/>
      <c r="E54" s="28">
        <f>Tabla7[Costo previsto]-Tabla7[Costo real]</f>
        <v>0</v>
      </c>
      <c r="F54" s="15"/>
      <c r="G54" s="53"/>
      <c r="H54" s="54"/>
      <c r="I54" s="54"/>
      <c r="J54" s="55"/>
      <c r="K54" s="56"/>
    </row>
    <row r="55" spans="1:11" ht="15.75" customHeight="1" x14ac:dyDescent="0.2">
      <c r="A55" s="2"/>
      <c r="B55" s="20" t="s">
        <v>26</v>
      </c>
      <c r="C55" s="27"/>
      <c r="D55" s="27"/>
      <c r="E55" s="28">
        <f>Tabla7[Costo previsto]-Tabla7[Costo real]</f>
        <v>0</v>
      </c>
      <c r="F55" s="15"/>
      <c r="G55" s="53"/>
      <c r="H55" s="54"/>
      <c r="I55" s="54"/>
      <c r="J55" s="55"/>
      <c r="K55" s="56"/>
    </row>
    <row r="56" spans="1:11" ht="15.75" customHeight="1" x14ac:dyDescent="0.2">
      <c r="A56" s="2"/>
      <c r="B56" s="20" t="s">
        <v>37</v>
      </c>
      <c r="C56" s="27"/>
      <c r="D56" s="27"/>
      <c r="E56" s="28">
        <f>Tabla7[Costo previsto]-Tabla7[Costo real]</f>
        <v>0</v>
      </c>
      <c r="F56" s="15"/>
      <c r="G56" s="54"/>
      <c r="H56" s="54"/>
      <c r="I56" s="54"/>
      <c r="J56" s="54"/>
      <c r="K56" s="56"/>
    </row>
    <row r="57" spans="1:11" ht="15.75" customHeight="1" x14ac:dyDescent="0.2">
      <c r="A57" s="2"/>
      <c r="B57" s="20" t="s">
        <v>11</v>
      </c>
      <c r="C57" s="27"/>
      <c r="D57" s="27"/>
      <c r="E57" s="28">
        <f>Tabla7[Costo previsto]-Tabla7[Costo real]</f>
        <v>0</v>
      </c>
      <c r="F57" s="14"/>
      <c r="G57" s="57"/>
      <c r="H57" s="57"/>
      <c r="I57" s="57"/>
      <c r="J57" s="57"/>
      <c r="K57" s="56"/>
    </row>
    <row r="58" spans="1:11" ht="15.75" customHeight="1" x14ac:dyDescent="0.2">
      <c r="A58" s="2"/>
      <c r="B58" s="17" t="s">
        <v>62</v>
      </c>
      <c r="C58" s="27">
        <f>SUBTOTAL(109,Tabla7[Costo previsto])</f>
        <v>0</v>
      </c>
      <c r="D58" s="27">
        <f>SUBTOTAL(109,Tabla7[Costo real])</f>
        <v>0</v>
      </c>
      <c r="E58" s="29">
        <f>SUBTOTAL(109,Tabla7[Diferencia])</f>
        <v>0</v>
      </c>
      <c r="F58" s="14"/>
      <c r="G58" s="56"/>
      <c r="H58" s="56"/>
      <c r="I58" s="56"/>
      <c r="J58" s="56"/>
      <c r="K58" s="56"/>
    </row>
    <row r="59" spans="1:11" ht="15.75" customHeight="1" x14ac:dyDescent="0.2">
      <c r="A59" s="2"/>
      <c r="F59" s="14"/>
    </row>
    <row r="60" spans="1:11" ht="15.75" customHeight="1" x14ac:dyDescent="0.2">
      <c r="A60" s="2"/>
      <c r="F60" s="14"/>
    </row>
    <row r="61" spans="1:11" ht="15.75" customHeight="1" thickBot="1" x14ac:dyDescent="0.25">
      <c r="A61" s="2"/>
      <c r="F61" s="14"/>
    </row>
    <row r="62" spans="1:11" ht="15.75" customHeight="1" x14ac:dyDescent="0.2">
      <c r="B62" s="44" t="s">
        <v>59</v>
      </c>
      <c r="C62" s="45"/>
      <c r="D62" s="45"/>
      <c r="E62" s="46">
        <f>SUM(C22,C32,H39,C38,C47,C58,H51,H18,H25,H31,H56)</f>
        <v>3620</v>
      </c>
    </row>
    <row r="63" spans="1:11" x14ac:dyDescent="0.2">
      <c r="B63" s="47"/>
      <c r="C63" s="39"/>
      <c r="D63" s="39"/>
      <c r="E63" s="48"/>
    </row>
    <row r="64" spans="1:11" x14ac:dyDescent="0.2">
      <c r="B64" s="47" t="s">
        <v>60</v>
      </c>
      <c r="C64" s="39"/>
      <c r="D64" s="39"/>
      <c r="E64" s="49">
        <f>SUM(D22,D32,I39,D38,D47,D58,I51,I18,I25,I31,I56)</f>
        <v>4175</v>
      </c>
    </row>
    <row r="65" spans="2:5" x14ac:dyDescent="0.2">
      <c r="B65" s="47"/>
      <c r="C65" s="39"/>
      <c r="D65" s="39"/>
      <c r="E65" s="48"/>
    </row>
    <row r="66" spans="2:5" x14ac:dyDescent="0.2">
      <c r="B66" s="47" t="s">
        <v>61</v>
      </c>
      <c r="C66" s="39"/>
      <c r="D66" s="39"/>
      <c r="E66" s="49">
        <f>SUM(E22,E32,J39,E38,E47,E58,J51,J18,J25,J31,J56)</f>
        <v>-555</v>
      </c>
    </row>
    <row r="67" spans="2:5" ht="13.5" thickBot="1" x14ac:dyDescent="0.25">
      <c r="B67" s="50"/>
      <c r="C67" s="51"/>
      <c r="D67" s="51"/>
      <c r="E67" s="52"/>
    </row>
  </sheetData>
  <mergeCells count="25">
    <mergeCell ref="C5:D5"/>
    <mergeCell ref="B23:E23"/>
    <mergeCell ref="B33:E33"/>
    <mergeCell ref="E66:E67"/>
    <mergeCell ref="B66:D67"/>
    <mergeCell ref="E64:E65"/>
    <mergeCell ref="B64:D65"/>
    <mergeCell ref="B62:D63"/>
    <mergeCell ref="E62:E63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</mergeCells>
  <phoneticPr fontId="1" type="noConversion"/>
  <conditionalFormatting sqref="E51:E58 E42:E47 E35:E38 J35:J39 J28:J31 J21:J25 J12:J18 E12:E22 E25:E32 J42:J56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orientation="landscape" horizontalDpi="4294967292" r:id="rId1"/>
  <headerFooter alignWithMargins="0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14E9FBB-DEA1-4E65-B0B4-11392D7ACE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Presupuesto mensual personal</vt:lpstr>
      <vt:lpstr>'Presupuesto mensual personal'!Print_Area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monthly budget spreadsheet</dc:title>
  <dc:creator>Benetrix, Cecilia</dc:creator>
  <cp:lastModifiedBy>Benetrix, Cecilia</cp:lastModifiedBy>
  <dcterms:created xsi:type="dcterms:W3CDTF">2013-05-31T13:21:51Z</dcterms:created>
  <dcterms:modified xsi:type="dcterms:W3CDTF">2013-05-31T14:24:31Z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TC100738829990</vt:lpwstr>
  </property>
</Properties>
</file>